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SUBU\Downloads\"/>
    </mc:Choice>
  </mc:AlternateContent>
  <xr:revisionPtr revIDLastSave="0" documentId="13_ncr:1_{2E41344C-A19B-4003-B37E-64A554768E14}" xr6:coauthVersionLast="47" xr6:coauthVersionMax="47" xr10:uidLastSave="{00000000-0000-0000-0000-000000000000}"/>
  <bookViews>
    <workbookView xWindow="28680" yWindow="-120" windowWidth="29040" windowHeight="15720" activeTab="9" xr2:uid="{00000000-000D-0000-FFFF-FFFF00000000}"/>
  </bookViews>
  <sheets>
    <sheet name="5434 Ücretsiz İzin-İstifa" sheetId="1" r:id="rId1"/>
    <sheet name="5434 AÇIĞA ALINMA" sheetId="7" r:id="rId2"/>
    <sheet name="5434 GERİYE DÖNEN" sheetId="8" r:id="rId3"/>
    <sheet name="5510-5434 Tam Maaş İade" sheetId="2" r:id="rId4"/>
    <sheet name="5510 Ücretsiz İzin-İstifa" sheetId="4" r:id="rId5"/>
    <sheet name="5510 Ücretsiz İzin-istifa-KSN" sheetId="6" r:id="rId6"/>
    <sheet name="5510 SONRASI AÇIĞA ALINMA " sheetId="10" r:id="rId7"/>
    <sheet name="5510 SONRASI GERİYE DÖNEN" sheetId="9" r:id="rId8"/>
    <sheet name="Tek Bir Kalem Borçlandırılması" sheetId="11" r:id="rId9"/>
    <sheet name="TAKSİTLİ ÖDEMELERDE"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2" l="1"/>
  <c r="G48" i="2"/>
  <c r="G47" i="2"/>
  <c r="E47" i="2"/>
  <c r="E48" i="2"/>
  <c r="F37" i="10"/>
  <c r="D36" i="10"/>
  <c r="F36" i="10" s="1"/>
  <c r="G36" i="2"/>
  <c r="G37" i="2" s="1"/>
  <c r="H39" i="8"/>
  <c r="H38" i="8"/>
  <c r="E38" i="8"/>
  <c r="F37" i="7"/>
  <c r="F36" i="7"/>
  <c r="C36" i="7"/>
  <c r="H39" i="9"/>
  <c r="H38" i="9"/>
  <c r="E38" i="9"/>
  <c r="E52" i="9"/>
  <c r="H52" i="9" s="1"/>
  <c r="D48" i="10"/>
  <c r="E45" i="6"/>
  <c r="E45" i="4"/>
  <c r="E47" i="1"/>
  <c r="E49" i="6"/>
  <c r="E48" i="6"/>
  <c r="E47" i="6"/>
  <c r="E46" i="6"/>
  <c r="E49" i="4"/>
  <c r="E48" i="4"/>
  <c r="E47" i="4"/>
  <c r="E46" i="4"/>
  <c r="O21" i="3"/>
  <c r="F37" i="3"/>
  <c r="F38" i="3"/>
  <c r="F39" i="3"/>
  <c r="F40" i="3"/>
  <c r="F41" i="3"/>
  <c r="F42" i="3"/>
  <c r="F43" i="3"/>
  <c r="F44" i="3"/>
  <c r="F45" i="3"/>
  <c r="F46" i="3"/>
  <c r="F47" i="3"/>
  <c r="F36" i="3"/>
  <c r="E36" i="3"/>
  <c r="E37" i="3"/>
  <c r="E38" i="3"/>
  <c r="E39" i="3"/>
  <c r="E40" i="3"/>
  <c r="E41" i="3"/>
  <c r="E42" i="3"/>
  <c r="E43" i="3"/>
  <c r="E44" i="3"/>
  <c r="E45" i="3"/>
  <c r="E46" i="3"/>
  <c r="E47" i="3"/>
  <c r="C36" i="3"/>
  <c r="J29" i="11"/>
  <c r="I29" i="11"/>
  <c r="G29" i="11"/>
  <c r="F29" i="11"/>
  <c r="D29" i="11"/>
  <c r="C29" i="11"/>
  <c r="M28" i="11"/>
  <c r="K28" i="11"/>
  <c r="H28" i="11"/>
  <c r="E28" i="11"/>
  <c r="L28" i="11" s="1"/>
  <c r="M27" i="11"/>
  <c r="K27" i="11"/>
  <c r="H27" i="11"/>
  <c r="E27" i="11"/>
  <c r="L27" i="11" s="1"/>
  <c r="M26" i="11"/>
  <c r="N26" i="11" s="1"/>
  <c r="O26" i="11" s="1"/>
  <c r="K26" i="11"/>
  <c r="H26" i="11"/>
  <c r="E26" i="11"/>
  <c r="L26" i="11" s="1"/>
  <c r="M25" i="11"/>
  <c r="K25" i="11"/>
  <c r="H25" i="11"/>
  <c r="L25" i="11" s="1"/>
  <c r="E25" i="11"/>
  <c r="M24" i="11"/>
  <c r="K24" i="11"/>
  <c r="H24" i="11"/>
  <c r="L24" i="11" s="1"/>
  <c r="N24" i="11" s="1"/>
  <c r="O24" i="11" s="1"/>
  <c r="E24" i="11"/>
  <c r="M23" i="11"/>
  <c r="N23" i="11" s="1"/>
  <c r="O23" i="11" s="1"/>
  <c r="K23" i="11"/>
  <c r="H23" i="11"/>
  <c r="E23" i="11"/>
  <c r="L23" i="11" s="1"/>
  <c r="M22" i="11"/>
  <c r="N22" i="11" s="1"/>
  <c r="O22" i="11" s="1"/>
  <c r="L22" i="11"/>
  <c r="K22" i="11"/>
  <c r="H22" i="11"/>
  <c r="E22" i="11"/>
  <c r="M21" i="11"/>
  <c r="K21" i="11"/>
  <c r="H21" i="11"/>
  <c r="E21" i="11"/>
  <c r="L21" i="11" s="1"/>
  <c r="N21" i="11" s="1"/>
  <c r="O21" i="11" s="1"/>
  <c r="M20" i="11"/>
  <c r="K20" i="11"/>
  <c r="H20" i="11"/>
  <c r="E20" i="11"/>
  <c r="L20" i="11" s="1"/>
  <c r="N20" i="11" s="1"/>
  <c r="O20" i="11" s="1"/>
  <c r="M19" i="11"/>
  <c r="K19" i="11"/>
  <c r="H19" i="11"/>
  <c r="E19" i="11"/>
  <c r="L19" i="11" s="1"/>
  <c r="M18" i="11"/>
  <c r="K18" i="11"/>
  <c r="H18" i="11"/>
  <c r="E18" i="11"/>
  <c r="L18" i="11" s="1"/>
  <c r="M17" i="11"/>
  <c r="K17" i="11"/>
  <c r="L17" i="11" s="1"/>
  <c r="H17" i="11"/>
  <c r="E17" i="11"/>
  <c r="M16" i="11"/>
  <c r="K16" i="11"/>
  <c r="H16" i="11"/>
  <c r="E16" i="11"/>
  <c r="L16" i="11" s="1"/>
  <c r="M15" i="11"/>
  <c r="K15" i="11"/>
  <c r="H15" i="11"/>
  <c r="E15" i="11"/>
  <c r="L15" i="11" s="1"/>
  <c r="M14" i="11"/>
  <c r="N14" i="11" s="1"/>
  <c r="O14" i="11" s="1"/>
  <c r="K14" i="11"/>
  <c r="H14" i="11"/>
  <c r="E14" i="11"/>
  <c r="L14" i="11" s="1"/>
  <c r="M13" i="11"/>
  <c r="K13" i="11"/>
  <c r="H13" i="11"/>
  <c r="E13" i="11"/>
  <c r="L13" i="11" s="1"/>
  <c r="M12" i="11"/>
  <c r="K12" i="11"/>
  <c r="H12" i="11"/>
  <c r="L12" i="11" s="1"/>
  <c r="N12" i="11" s="1"/>
  <c r="O12" i="11" s="1"/>
  <c r="E12" i="11"/>
  <c r="M11" i="11"/>
  <c r="N11" i="11" s="1"/>
  <c r="O11" i="11" s="1"/>
  <c r="K11" i="11"/>
  <c r="H11" i="11"/>
  <c r="E11" i="11"/>
  <c r="L11" i="11" s="1"/>
  <c r="M10" i="11"/>
  <c r="M29" i="11" s="1"/>
  <c r="L10" i="11"/>
  <c r="K10" i="11"/>
  <c r="K29" i="11" s="1"/>
  <c r="H10" i="11"/>
  <c r="H29" i="11" s="1"/>
  <c r="E10" i="11"/>
  <c r="E48" i="3" l="1"/>
  <c r="N18" i="11"/>
  <c r="O18" i="11" s="1"/>
  <c r="N27" i="11"/>
  <c r="O27" i="11" s="1"/>
  <c r="L29" i="11"/>
  <c r="N15" i="11"/>
  <c r="O15" i="11" s="1"/>
  <c r="N13" i="11"/>
  <c r="O13" i="11" s="1"/>
  <c r="N19" i="11"/>
  <c r="O19" i="11" s="1"/>
  <c r="N25" i="11"/>
  <c r="O25" i="11" s="1"/>
  <c r="N28" i="11"/>
  <c r="O28" i="11" s="1"/>
  <c r="N17" i="11"/>
  <c r="O17" i="11" s="1"/>
  <c r="N16" i="11"/>
  <c r="O16" i="11" s="1"/>
  <c r="E29" i="11"/>
  <c r="N10" i="11"/>
  <c r="N29" i="11" l="1"/>
  <c r="O10" i="11"/>
  <c r="O29" i="11" s="1"/>
  <c r="E30" i="11" s="1"/>
  <c r="B36" i="3" l="1"/>
  <c r="B37" i="3"/>
  <c r="B38" i="3"/>
  <c r="B39" i="3"/>
  <c r="B40" i="3"/>
  <c r="B41" i="3"/>
  <c r="B42" i="3"/>
  <c r="B43" i="3"/>
  <c r="B44" i="3"/>
  <c r="B45" i="3"/>
  <c r="B46" i="3"/>
  <c r="B47" i="3"/>
  <c r="D36" i="3"/>
  <c r="M11" i="3"/>
  <c r="M12" i="3"/>
  <c r="M13" i="3"/>
  <c r="M14" i="3"/>
  <c r="M15" i="3"/>
  <c r="M16" i="3"/>
  <c r="M17" i="3"/>
  <c r="C37" i="3" l="1"/>
  <c r="C38" i="3" s="1"/>
  <c r="C39" i="3" s="1"/>
  <c r="C40" i="3" s="1"/>
  <c r="C41" i="3" s="1"/>
  <c r="C42" i="3" s="1"/>
  <c r="C43" i="3" s="1"/>
  <c r="C44" i="3" s="1"/>
  <c r="C45" i="3" s="1"/>
  <c r="C46" i="3" s="1"/>
  <c r="C47" i="3" s="1"/>
  <c r="D18" i="10"/>
  <c r="F18" i="10" s="1"/>
  <c r="D19" i="10"/>
  <c r="F19" i="10" s="1"/>
  <c r="D20" i="10"/>
  <c r="F20" i="10" s="1"/>
  <c r="D21" i="10"/>
  <c r="F21" i="10" s="1"/>
  <c r="D22" i="10"/>
  <c r="F22" i="10" s="1"/>
  <c r="D23" i="10"/>
  <c r="F23" i="10" s="1"/>
  <c r="D24" i="10"/>
  <c r="F24" i="10" s="1"/>
  <c r="D25" i="10"/>
  <c r="F25" i="10" s="1"/>
  <c r="D26" i="10"/>
  <c r="F26" i="10" s="1"/>
  <c r="D27" i="10"/>
  <c r="F27" i="10"/>
  <c r="D28" i="10"/>
  <c r="F28" i="10" s="1"/>
  <c r="D29" i="10"/>
  <c r="F29" i="10" s="1"/>
  <c r="D30" i="10"/>
  <c r="F30" i="10" s="1"/>
  <c r="D31" i="10"/>
  <c r="F31" i="10" s="1"/>
  <c r="D32" i="10"/>
  <c r="F32" i="10" s="1"/>
  <c r="D33" i="10"/>
  <c r="F33" i="10" s="1"/>
  <c r="D34" i="10"/>
  <c r="F34" i="10" s="1"/>
  <c r="D35" i="10"/>
  <c r="F35" i="10" s="1"/>
  <c r="C37" i="10"/>
  <c r="D41" i="10"/>
  <c r="F41" i="10" s="1"/>
  <c r="D42" i="10"/>
  <c r="F42" i="10" s="1"/>
  <c r="C43" i="10"/>
  <c r="D43" i="10"/>
  <c r="D47" i="10"/>
  <c r="F47" i="10" s="1"/>
  <c r="D49" i="10"/>
  <c r="F49" i="10" s="1"/>
  <c r="D50" i="10"/>
  <c r="F50" i="10"/>
  <c r="D51" i="10"/>
  <c r="F51" i="10" s="1"/>
  <c r="L46" i="10" s="1"/>
  <c r="D52" i="10"/>
  <c r="F52" i="10"/>
  <c r="C53" i="10"/>
  <c r="D53" i="10"/>
  <c r="D69" i="10"/>
  <c r="F69" i="10"/>
  <c r="E18" i="9"/>
  <c r="H18" i="9" s="1"/>
  <c r="E19" i="9"/>
  <c r="H19" i="9" s="1"/>
  <c r="E20" i="9"/>
  <c r="H20" i="9"/>
  <c r="E21" i="9"/>
  <c r="H21" i="9" s="1"/>
  <c r="E22" i="9"/>
  <c r="H22" i="9" s="1"/>
  <c r="E23" i="9"/>
  <c r="H23" i="9" s="1"/>
  <c r="E24" i="9"/>
  <c r="H24" i="9" s="1"/>
  <c r="E25" i="9"/>
  <c r="H25" i="9" s="1"/>
  <c r="E26" i="9"/>
  <c r="H26" i="9"/>
  <c r="E27" i="9"/>
  <c r="H27" i="9" s="1"/>
  <c r="E28" i="9"/>
  <c r="H28" i="9" s="1"/>
  <c r="E29" i="9"/>
  <c r="H29" i="9" s="1"/>
  <c r="E30" i="9"/>
  <c r="H30" i="9" s="1"/>
  <c r="E31" i="9"/>
  <c r="H31" i="9" s="1"/>
  <c r="E32" i="9"/>
  <c r="H32" i="9"/>
  <c r="E33" i="9"/>
  <c r="H33" i="9"/>
  <c r="E34" i="9"/>
  <c r="H34" i="9" s="1"/>
  <c r="E35" i="9"/>
  <c r="H35" i="9" s="1"/>
  <c r="E36" i="9"/>
  <c r="H36" i="9" s="1"/>
  <c r="E37" i="9"/>
  <c r="H37" i="9" s="1"/>
  <c r="D39" i="9"/>
  <c r="E43" i="9"/>
  <c r="H43" i="9" s="1"/>
  <c r="E44" i="9"/>
  <c r="H44" i="9" s="1"/>
  <c r="E45" i="9"/>
  <c r="H45" i="9" s="1"/>
  <c r="E46" i="9"/>
  <c r="H46" i="9" s="1"/>
  <c r="D47" i="9"/>
  <c r="D48" i="9"/>
  <c r="E51" i="9"/>
  <c r="H51" i="9" s="1"/>
  <c r="D53" i="9"/>
  <c r="E66" i="9"/>
  <c r="G66" i="9"/>
  <c r="H66" i="9"/>
  <c r="E18" i="8"/>
  <c r="H18" i="8" s="1"/>
  <c r="E19" i="8"/>
  <c r="H19" i="8" s="1"/>
  <c r="E20" i="8"/>
  <c r="H20" i="8" s="1"/>
  <c r="E21" i="8"/>
  <c r="H21" i="8" s="1"/>
  <c r="E22" i="8"/>
  <c r="H22" i="8" s="1"/>
  <c r="E23" i="8"/>
  <c r="H23" i="8" s="1"/>
  <c r="E24" i="8"/>
  <c r="H24" i="8" s="1"/>
  <c r="E25" i="8"/>
  <c r="H25" i="8" s="1"/>
  <c r="E26" i="8"/>
  <c r="H26" i="8" s="1"/>
  <c r="E27" i="8"/>
  <c r="H27" i="8" s="1"/>
  <c r="E28" i="8"/>
  <c r="H28" i="8" s="1"/>
  <c r="E29" i="8"/>
  <c r="H29" i="8" s="1"/>
  <c r="E30" i="8"/>
  <c r="H30" i="8" s="1"/>
  <c r="E31" i="8"/>
  <c r="H31" i="8" s="1"/>
  <c r="E32" i="8"/>
  <c r="H32" i="8" s="1"/>
  <c r="E33" i="8"/>
  <c r="H33" i="8" s="1"/>
  <c r="E34" i="8"/>
  <c r="H34" i="8" s="1"/>
  <c r="E35" i="8"/>
  <c r="H35" i="8" s="1"/>
  <c r="E36" i="8"/>
  <c r="H36" i="8" s="1"/>
  <c r="E37" i="8"/>
  <c r="H37" i="8" s="1"/>
  <c r="D39" i="8"/>
  <c r="D48" i="8" s="1"/>
  <c r="E43" i="8"/>
  <c r="H43" i="8" s="1"/>
  <c r="E44" i="8"/>
  <c r="H44" i="8" s="1"/>
  <c r="E45" i="8"/>
  <c r="H45" i="8" s="1"/>
  <c r="H47" i="8" s="1"/>
  <c r="E46" i="8"/>
  <c r="H46" i="8"/>
  <c r="D47" i="8"/>
  <c r="E51" i="8"/>
  <c r="E52" i="8"/>
  <c r="H52" i="8" s="1"/>
  <c r="D53" i="8"/>
  <c r="E66" i="8"/>
  <c r="G66" i="8"/>
  <c r="H66" i="8"/>
  <c r="C18" i="7"/>
  <c r="F18" i="7" s="1"/>
  <c r="C19" i="7"/>
  <c r="F19" i="7" s="1"/>
  <c r="C20" i="7"/>
  <c r="F20" i="7" s="1"/>
  <c r="C21" i="7"/>
  <c r="F21" i="7" s="1"/>
  <c r="C22" i="7"/>
  <c r="F22" i="7" s="1"/>
  <c r="C23" i="7"/>
  <c r="F23" i="7" s="1"/>
  <c r="C24" i="7"/>
  <c r="F24" i="7" s="1"/>
  <c r="C25" i="7"/>
  <c r="F25" i="7" s="1"/>
  <c r="C26" i="7"/>
  <c r="F26" i="7" s="1"/>
  <c r="C27" i="7"/>
  <c r="F27" i="7" s="1"/>
  <c r="C28" i="7"/>
  <c r="F28" i="7" s="1"/>
  <c r="C29" i="7"/>
  <c r="F29" i="7" s="1"/>
  <c r="C30" i="7"/>
  <c r="F30" i="7" s="1"/>
  <c r="C31" i="7"/>
  <c r="F31" i="7" s="1"/>
  <c r="C32" i="7"/>
  <c r="F32" i="7" s="1"/>
  <c r="C33" i="7"/>
  <c r="F33" i="7" s="1"/>
  <c r="C34" i="7"/>
  <c r="F34" i="7"/>
  <c r="C35" i="7"/>
  <c r="F35" i="7" s="1"/>
  <c r="B37" i="7"/>
  <c r="F41" i="7"/>
  <c r="B43" i="7"/>
  <c r="C43" i="7"/>
  <c r="F43" i="7"/>
  <c r="C47" i="7"/>
  <c r="F47" i="7" s="1"/>
  <c r="C48" i="7"/>
  <c r="F48" i="7" s="1"/>
  <c r="B49" i="7"/>
  <c r="C65" i="7"/>
  <c r="E65" i="7"/>
  <c r="F65" i="7"/>
  <c r="H72" i="6"/>
  <c r="G72" i="6"/>
  <c r="E72" i="6"/>
  <c r="E54" i="6"/>
  <c r="H54" i="6" s="1"/>
  <c r="E53" i="6"/>
  <c r="H53" i="6" s="1"/>
  <c r="E52" i="6"/>
  <c r="H52" i="6" s="1"/>
  <c r="H51" i="6"/>
  <c r="G51" i="6"/>
  <c r="E51" i="6"/>
  <c r="H50" i="6"/>
  <c r="G50" i="6"/>
  <c r="E50" i="6"/>
  <c r="H49" i="6"/>
  <c r="G49" i="6"/>
  <c r="D48" i="6"/>
  <c r="D55" i="6" s="1"/>
  <c r="H47" i="6"/>
  <c r="H46" i="6"/>
  <c r="H45" i="6"/>
  <c r="E44" i="6"/>
  <c r="H44" i="6" s="1"/>
  <c r="D40" i="6"/>
  <c r="H39" i="6"/>
  <c r="E39" i="6"/>
  <c r="E38" i="6"/>
  <c r="H38" i="6" s="1"/>
  <c r="E37" i="6"/>
  <c r="H37" i="6" s="1"/>
  <c r="E36" i="6"/>
  <c r="H36" i="6" s="1"/>
  <c r="E35" i="6"/>
  <c r="H35" i="6" s="1"/>
  <c r="H34" i="6"/>
  <c r="E34" i="6"/>
  <c r="H33" i="6"/>
  <c r="E33" i="6"/>
  <c r="H32" i="6"/>
  <c r="E32" i="6"/>
  <c r="E31" i="6"/>
  <c r="H31" i="6" s="1"/>
  <c r="E30" i="6"/>
  <c r="H30" i="6" s="1"/>
  <c r="E29" i="6"/>
  <c r="H29" i="6" s="1"/>
  <c r="E28" i="6"/>
  <c r="H28" i="6" s="1"/>
  <c r="E27" i="6"/>
  <c r="H27" i="6" s="1"/>
  <c r="E26" i="6"/>
  <c r="H26" i="6" s="1"/>
  <c r="E25" i="6"/>
  <c r="H25" i="6" s="1"/>
  <c r="E24" i="6"/>
  <c r="H24" i="6" s="1"/>
  <c r="E23" i="6"/>
  <c r="H23" i="6" s="1"/>
  <c r="E22" i="6"/>
  <c r="H22" i="6" s="1"/>
  <c r="H21" i="6"/>
  <c r="E21" i="6"/>
  <c r="E20" i="6"/>
  <c r="H20" i="6" s="1"/>
  <c r="H19" i="6"/>
  <c r="E19" i="6"/>
  <c r="E18" i="6"/>
  <c r="H72" i="4"/>
  <c r="G72" i="4"/>
  <c r="E72" i="4"/>
  <c r="D55" i="4"/>
  <c r="E54" i="4"/>
  <c r="H54" i="4" s="1"/>
  <c r="E53" i="4"/>
  <c r="H53" i="4" s="1"/>
  <c r="E52" i="4"/>
  <c r="H52" i="4" s="1"/>
  <c r="G51" i="4"/>
  <c r="E51" i="4"/>
  <c r="H51" i="4" s="1"/>
  <c r="G50" i="4"/>
  <c r="E50" i="4"/>
  <c r="H50" i="4" s="1"/>
  <c r="H49" i="4"/>
  <c r="G48" i="4"/>
  <c r="H47" i="4"/>
  <c r="H46" i="4"/>
  <c r="H45" i="4"/>
  <c r="E44" i="4"/>
  <c r="H44" i="4" s="1"/>
  <c r="D40" i="4"/>
  <c r="E39" i="4"/>
  <c r="H39" i="4" s="1"/>
  <c r="E38" i="4"/>
  <c r="H38" i="4" s="1"/>
  <c r="E37" i="4"/>
  <c r="H37" i="4" s="1"/>
  <c r="E36" i="4"/>
  <c r="H36" i="4" s="1"/>
  <c r="E35" i="4"/>
  <c r="H35" i="4" s="1"/>
  <c r="H34" i="4"/>
  <c r="E34" i="4"/>
  <c r="H33" i="4"/>
  <c r="E33" i="4"/>
  <c r="H32" i="4"/>
  <c r="E32" i="4"/>
  <c r="E31" i="4"/>
  <c r="H31" i="4" s="1"/>
  <c r="E30" i="4"/>
  <c r="H30" i="4" s="1"/>
  <c r="E29" i="4"/>
  <c r="H29" i="4" s="1"/>
  <c r="E28" i="4"/>
  <c r="H28" i="4" s="1"/>
  <c r="E27" i="4"/>
  <c r="H27" i="4" s="1"/>
  <c r="E26" i="4"/>
  <c r="H26" i="4" s="1"/>
  <c r="E25" i="4"/>
  <c r="H25" i="4" s="1"/>
  <c r="E24" i="4"/>
  <c r="H24" i="4" s="1"/>
  <c r="E23" i="4"/>
  <c r="H23" i="4" s="1"/>
  <c r="E22" i="4"/>
  <c r="H22" i="4" s="1"/>
  <c r="E21" i="4"/>
  <c r="H21" i="4" s="1"/>
  <c r="E20" i="4"/>
  <c r="H20" i="4" s="1"/>
  <c r="E19" i="4"/>
  <c r="H19" i="4" s="1"/>
  <c r="E18" i="4"/>
  <c r="C44" i="10" l="1"/>
  <c r="B44" i="7"/>
  <c r="H48" i="6"/>
  <c r="H55" i="6" s="1"/>
  <c r="F59" i="6" s="1"/>
  <c r="C37" i="7"/>
  <c r="F53" i="10"/>
  <c r="C49" i="7"/>
  <c r="E53" i="8"/>
  <c r="E55" i="6"/>
  <c r="F43" i="10"/>
  <c r="E53" i="9"/>
  <c r="E40" i="6"/>
  <c r="H18" i="6"/>
  <c r="D37" i="3"/>
  <c r="D38" i="3"/>
  <c r="D56" i="4"/>
  <c r="E40" i="4"/>
  <c r="R43" i="4"/>
  <c r="H18" i="4"/>
  <c r="H40" i="4" s="1"/>
  <c r="H48" i="4"/>
  <c r="N43" i="4" s="1"/>
  <c r="D37" i="10"/>
  <c r="H47" i="9"/>
  <c r="H53" i="9"/>
  <c r="E39" i="9"/>
  <c r="H56" i="8"/>
  <c r="D11" i="8" s="1"/>
  <c r="H51" i="8"/>
  <c r="H53" i="8" s="1"/>
  <c r="E39" i="8"/>
  <c r="C54" i="7"/>
  <c r="F49" i="7"/>
  <c r="D52" i="7"/>
  <c r="D56" i="6"/>
  <c r="H40" i="6"/>
  <c r="G46" i="6"/>
  <c r="G47" i="6"/>
  <c r="G48" i="6"/>
  <c r="G49" i="4"/>
  <c r="G46" i="4"/>
  <c r="E55" i="4"/>
  <c r="G47" i="4"/>
  <c r="F44" i="10" l="1"/>
  <c r="D58" i="10" s="1"/>
  <c r="F59" i="10" s="1"/>
  <c r="C11" i="10" s="1"/>
  <c r="H56" i="9"/>
  <c r="D11" i="9" s="1"/>
  <c r="E56" i="10"/>
  <c r="N43" i="6"/>
  <c r="H62" i="6" s="1"/>
  <c r="D11" i="6" s="1"/>
  <c r="F55" i="7"/>
  <c r="B11" i="7" s="1"/>
  <c r="D39" i="3"/>
  <c r="H62" i="4"/>
  <c r="D11" i="4" s="1"/>
  <c r="H55" i="4"/>
  <c r="F59" i="4" s="1"/>
  <c r="E61" i="6"/>
  <c r="E61" i="4"/>
  <c r="D40" i="3" l="1"/>
  <c r="J29" i="3"/>
  <c r="I29" i="3"/>
  <c r="G29" i="3"/>
  <c r="F29" i="3"/>
  <c r="D29" i="3"/>
  <c r="C29" i="3"/>
  <c r="M28" i="3"/>
  <c r="K28" i="3"/>
  <c r="H28" i="3"/>
  <c r="E28" i="3"/>
  <c r="M27" i="3"/>
  <c r="K27" i="3"/>
  <c r="H27" i="3"/>
  <c r="E27" i="3"/>
  <c r="L27" i="3" s="1"/>
  <c r="M26" i="3"/>
  <c r="K26" i="3"/>
  <c r="H26" i="3"/>
  <c r="E26" i="3"/>
  <c r="M25" i="3"/>
  <c r="K25" i="3"/>
  <c r="H25" i="3"/>
  <c r="E25" i="3"/>
  <c r="M24" i="3"/>
  <c r="K24" i="3"/>
  <c r="H24" i="3"/>
  <c r="E24" i="3"/>
  <c r="M23" i="3"/>
  <c r="K23" i="3"/>
  <c r="H23" i="3"/>
  <c r="E23" i="3"/>
  <c r="M22" i="3"/>
  <c r="K22" i="3"/>
  <c r="H22" i="3"/>
  <c r="E22" i="3"/>
  <c r="M21" i="3"/>
  <c r="K21" i="3"/>
  <c r="H21" i="3"/>
  <c r="E21" i="3"/>
  <c r="M20" i="3"/>
  <c r="K20" i="3"/>
  <c r="H20" i="3"/>
  <c r="E20" i="3"/>
  <c r="M19" i="3"/>
  <c r="K19" i="3"/>
  <c r="H19" i="3"/>
  <c r="E19" i="3"/>
  <c r="M18" i="3"/>
  <c r="K18" i="3"/>
  <c r="H18" i="3"/>
  <c r="E18" i="3"/>
  <c r="K17" i="3"/>
  <c r="H17" i="3"/>
  <c r="E17" i="3"/>
  <c r="L17" i="3" s="1"/>
  <c r="N17" i="3" s="1"/>
  <c r="O17" i="3" s="1"/>
  <c r="K16" i="3"/>
  <c r="H16" i="3"/>
  <c r="E16" i="3"/>
  <c r="K15" i="3"/>
  <c r="H15" i="3"/>
  <c r="E15" i="3"/>
  <c r="K14" i="3"/>
  <c r="H14" i="3"/>
  <c r="E14" i="3"/>
  <c r="K13" i="3"/>
  <c r="H13" i="3"/>
  <c r="E13" i="3"/>
  <c r="K12" i="3"/>
  <c r="H12" i="3"/>
  <c r="E12" i="3"/>
  <c r="L12" i="3" s="1"/>
  <c r="K11" i="3"/>
  <c r="H11" i="3"/>
  <c r="E11" i="3"/>
  <c r="M10" i="3"/>
  <c r="K10" i="3"/>
  <c r="H10" i="3"/>
  <c r="E10" i="3"/>
  <c r="D41" i="3" l="1"/>
  <c r="L15" i="3"/>
  <c r="N15" i="3" s="1"/>
  <c r="O15" i="3" s="1"/>
  <c r="L20" i="3"/>
  <c r="N20" i="3" s="1"/>
  <c r="O20" i="3" s="1"/>
  <c r="L26" i="3"/>
  <c r="N26" i="3" s="1"/>
  <c r="O26" i="3" s="1"/>
  <c r="L24" i="3"/>
  <c r="N24" i="3" s="1"/>
  <c r="O24" i="3" s="1"/>
  <c r="L18" i="3"/>
  <c r="N18" i="3" s="1"/>
  <c r="O18" i="3" s="1"/>
  <c r="L14" i="3"/>
  <c r="N14" i="3" s="1"/>
  <c r="O14" i="3" s="1"/>
  <c r="L23" i="3"/>
  <c r="N23" i="3" s="1"/>
  <c r="O23" i="3" s="1"/>
  <c r="L19" i="3"/>
  <c r="N19" i="3" s="1"/>
  <c r="O19" i="3" s="1"/>
  <c r="L21" i="3"/>
  <c r="N21" i="3" s="1"/>
  <c r="L16" i="3"/>
  <c r="N16" i="3" s="1"/>
  <c r="O16" i="3" s="1"/>
  <c r="L13" i="3"/>
  <c r="N13" i="3" s="1"/>
  <c r="O13" i="3" s="1"/>
  <c r="L25" i="3"/>
  <c r="N25" i="3"/>
  <c r="O25" i="3" s="1"/>
  <c r="L28" i="3"/>
  <c r="K29" i="3"/>
  <c r="N28" i="3"/>
  <c r="O28" i="3" s="1"/>
  <c r="E29" i="3"/>
  <c r="L22" i="3"/>
  <c r="N22" i="3" s="1"/>
  <c r="O22" i="3" s="1"/>
  <c r="H29" i="3"/>
  <c r="N12" i="3"/>
  <c r="O12" i="3" s="1"/>
  <c r="N27" i="3"/>
  <c r="O27" i="3" s="1"/>
  <c r="L10" i="3"/>
  <c r="N10" i="3" s="1"/>
  <c r="M29" i="3"/>
  <c r="L11" i="3"/>
  <c r="N11" i="3" s="1"/>
  <c r="O11" i="3" s="1"/>
  <c r="D42" i="3" l="1"/>
  <c r="L29" i="3"/>
  <c r="D43" i="3" l="1"/>
  <c r="O10" i="3"/>
  <c r="O29" i="3" s="1"/>
  <c r="N29" i="3"/>
  <c r="G43" i="3" l="1"/>
  <c r="G37" i="3"/>
  <c r="G38" i="3"/>
  <c r="G39" i="3"/>
  <c r="G40" i="3"/>
  <c r="G41" i="3"/>
  <c r="G42" i="3"/>
  <c r="D44" i="3"/>
  <c r="E30" i="3"/>
  <c r="G65" i="2"/>
  <c r="E65" i="2"/>
  <c r="E49" i="2"/>
  <c r="G49" i="2" s="1"/>
  <c r="E46" i="2"/>
  <c r="G46" i="2" s="1"/>
  <c r="E45" i="2"/>
  <c r="G45" i="2" s="1"/>
  <c r="E44" i="2"/>
  <c r="G44" i="2" s="1"/>
  <c r="E43" i="2"/>
  <c r="G43" i="2" s="1"/>
  <c r="E42" i="2"/>
  <c r="G42" i="2" s="1"/>
  <c r="E41" i="2"/>
  <c r="G41" i="2" s="1"/>
  <c r="E37" i="2"/>
  <c r="D37" i="2"/>
  <c r="G35" i="2"/>
  <c r="G34" i="2"/>
  <c r="G33" i="2"/>
  <c r="G32" i="2"/>
  <c r="G31" i="2"/>
  <c r="G30" i="2"/>
  <c r="G29" i="2"/>
  <c r="G28" i="2"/>
  <c r="G27" i="2"/>
  <c r="G26" i="2"/>
  <c r="G25" i="2"/>
  <c r="G24" i="2"/>
  <c r="G23" i="2"/>
  <c r="G22" i="2"/>
  <c r="G21" i="2"/>
  <c r="G20" i="2"/>
  <c r="G19" i="2"/>
  <c r="G18" i="2"/>
  <c r="G17" i="2"/>
  <c r="G16" i="2"/>
  <c r="G44" i="3" l="1"/>
  <c r="G36" i="3"/>
  <c r="D51" i="2"/>
  <c r="D45" i="3"/>
  <c r="G45" i="3" s="1"/>
  <c r="E54" i="2"/>
  <c r="E50" i="2"/>
  <c r="E51" i="2" s="1"/>
  <c r="G50" i="2" l="1"/>
  <c r="G51" i="2" s="1"/>
  <c r="G55" i="2" s="1"/>
  <c r="D11" i="2" s="1"/>
  <c r="D46" i="3" l="1"/>
  <c r="G46" i="3" s="1"/>
  <c r="D47" i="3"/>
  <c r="G51" i="1"/>
  <c r="G52" i="1"/>
  <c r="E74" i="1"/>
  <c r="G47" i="3" l="1"/>
  <c r="G48" i="3" s="1"/>
  <c r="F48" i="3"/>
  <c r="G35" i="1"/>
  <c r="G74" i="1"/>
  <c r="E56" i="1"/>
  <c r="G56" i="1" s="1"/>
  <c r="E55" i="1"/>
  <c r="G55" i="1" s="1"/>
  <c r="E54" i="1"/>
  <c r="G54" i="1" s="1"/>
  <c r="E53" i="1"/>
  <c r="G53" i="1" s="1"/>
  <c r="E52" i="1"/>
  <c r="E51" i="1"/>
  <c r="G49" i="1"/>
  <c r="E46" i="1"/>
  <c r="D42" i="1"/>
  <c r="E41" i="1"/>
  <c r="G41" i="1" s="1"/>
  <c r="E40" i="1"/>
  <c r="G40" i="1" s="1"/>
  <c r="E39" i="1"/>
  <c r="G39" i="1" s="1"/>
  <c r="E38" i="1"/>
  <c r="G38" i="1" s="1"/>
  <c r="E37" i="1"/>
  <c r="G37" i="1" s="1"/>
  <c r="G36" i="1"/>
  <c r="E36" i="1"/>
  <c r="E35" i="1"/>
  <c r="G34" i="1"/>
  <c r="E34" i="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E42" i="1" l="1"/>
  <c r="G46" i="1"/>
  <c r="G20" i="1"/>
  <c r="G42" i="1" s="1"/>
  <c r="D57" i="1"/>
  <c r="D58" i="1" s="1"/>
  <c r="E57" i="1"/>
  <c r="G47" i="1" l="1"/>
  <c r="G57" i="1" l="1"/>
  <c r="E63" i="1"/>
  <c r="F61" i="1"/>
  <c r="G64" i="1"/>
  <c r="D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ISUBU</author>
  </authors>
  <commentList>
    <comment ref="F6" authorId="0" shapeId="0" xr:uid="{6B1F08AD-72DF-41F1-BE45-544F6942DB7C}">
      <text>
        <r>
          <rPr>
            <b/>
            <sz val="9"/>
            <color indexed="81"/>
            <rFont val="Tahoma"/>
            <family val="2"/>
            <charset val="162"/>
          </rPr>
          <t xml:space="preserve">Hasip Ağırçelik:
Kutucuktam borcun sebebini seçiniz..
</t>
        </r>
        <r>
          <rPr>
            <sz val="9"/>
            <color indexed="81"/>
            <rFont val="Tahoma"/>
            <family val="2"/>
            <charset val="162"/>
          </rPr>
          <t xml:space="preserve">
</t>
        </r>
      </text>
    </comment>
    <comment ref="D12" authorId="0" shapeId="0" xr:uid="{4973492F-AF63-430D-B115-F28C7990E286}">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yazınız.</t>
        </r>
        <r>
          <rPr>
            <b/>
            <sz val="9"/>
            <color indexed="81"/>
            <rFont val="Tahoma"/>
            <family val="2"/>
            <charset val="162"/>
          </rPr>
          <t xml:space="preserve">
</t>
        </r>
      </text>
    </comment>
    <comment ref="G34" authorId="0" shapeId="0" xr:uid="{1FE27D29-A8A6-4C99-8F1B-D642A162A83C}">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Muhasebat Genel Müdürlüğü 83 Sıra Nolu Genel Tebliğine göre; aile yardımı (eş ve çocuk için) ile toplu sözleşme ikramiyesi kıst çalışılan ayda tam olarak dikkate alınır ve kamu görevlisinden geri alınmaz hükmü yer almaktadır.
</t>
        </r>
      </text>
    </comment>
    <comment ref="G35" authorId="0" shapeId="0" xr:uid="{8E6EE019-E49A-4F2E-83E6-FF58AE2E1ED4}">
      <text>
        <r>
          <rPr>
            <b/>
            <sz val="9"/>
            <color indexed="81"/>
            <rFont val="Tahoma"/>
            <family val="2"/>
            <charset val="162"/>
          </rPr>
          <t>Isparta Uygulamalı Bilimler Üniversitesi Strateji Geliştirme Daire Başkanlığı</t>
        </r>
        <r>
          <rPr>
            <sz val="9"/>
            <color indexed="81"/>
            <rFont val="Tahoma"/>
            <family val="2"/>
            <charset val="162"/>
          </rPr>
          <t xml:space="preserve">
Muhasebat Genel Müdürlüğü 83 Sıra Nolu Genel Tebliğine göre; aile yardımı (eş ve çocuk için) ile toplu sözleşme ikramiyesi kıst çalışılan ayda tam olarak dikkate alınır ve kamu görevlisinden geri alınmaz hükmü yer almaktadır.
</t>
        </r>
      </text>
    </comment>
    <comment ref="G36" authorId="0" shapeId="0" xr:uid="{DB4C9AA4-5B9A-4827-817F-D0652E90D198}">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39" authorId="1" shapeId="0" xr:uid="{3BAF537E-0329-4F98-802C-2AB504453A59}">
      <text>
        <r>
          <rPr>
            <b/>
            <sz val="9"/>
            <color indexed="81"/>
            <rFont val="Tahoma"/>
            <family val="2"/>
            <charset val="162"/>
          </rPr>
          <t>Isparta Uygulamalı Bilimler Üniversitesi Strateji Geliştirme Daire Başkanlığı:</t>
        </r>
        <r>
          <rPr>
            <sz val="9"/>
            <color indexed="81"/>
            <rFont val="Tahoma"/>
            <family val="2"/>
            <charset val="162"/>
          </rPr>
          <t xml:space="preserve">
Ücretsiz izne ayrılanlar için genel sağlık sigortası primi kişiden geri alınmaz. Memuriyeti sona erenler için çalışılmayan süreye ait kısmı kişiden geri alınır.</t>
        </r>
      </text>
    </comment>
    <comment ref="D46" authorId="0" shapeId="0" xr:uid="{9C1DE455-8895-4983-BD72-D6555C7611DA}">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0BAA7F8A-070A-48A6-955C-FF0A6DC0D433}">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487BFA8C-CDA4-416C-A6D8-0E1312FDDCB8}">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10" authorId="0" shapeId="0" xr:uid="{00000000-0006-0000-00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r>
          <rPr>
            <sz val="9"/>
            <color indexed="81"/>
            <rFont val="Tahoma"/>
            <family val="2"/>
            <charset val="162"/>
          </rPr>
          <t xml:space="preserve">Düzenleyen : Hasip AĞIRÇELİK 
</t>
        </r>
      </text>
    </comment>
    <comment ref="F32" authorId="0" shapeId="0" xr:uid="{00000000-0006-0000-00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0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0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B44" authorId="0" shapeId="0" xr:uid="{00000000-0006-0000-00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B47" authorId="0" shapeId="0" xr:uid="{00000000-0006-0000-00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C54" authorId="0" shapeId="0" xr:uid="{00000000-0006-0000-0000-000008000000}">
      <text>
        <r>
          <rPr>
            <b/>
            <sz val="9"/>
            <color indexed="81"/>
            <rFont val="Tahoma"/>
            <family val="2"/>
            <charset val="162"/>
          </rPr>
          <t xml:space="preserve">ISUBÜ trateji Geliştirme Daire Başkanlığı:
</t>
        </r>
        <r>
          <rPr>
            <sz val="9"/>
            <color indexed="81"/>
            <rFont val="Tahoma"/>
            <family val="2"/>
            <charset val="162"/>
          </rPr>
          <t>İlgili personelin kıdem yılı esas alınacak olup kıdem yılı 5 yıldan az olanlarla 10 yıldan çok olanların Emekli Keseneği –Devlete ait olan %20- kişinin borcuna eklenmez. Hizmet yılı 5 yılla 10 yıl arasında olanların borcuna %20 ‘lik (Devlete ait olan) kısım eklenir.</t>
        </r>
      </text>
    </comment>
    <comment ref="B60" authorId="0" shapeId="0" xr:uid="{00000000-0006-0000-0000-000009000000}">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2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2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2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t>
        </r>
        <r>
          <rPr>
            <b/>
            <sz val="9"/>
            <color indexed="81"/>
            <rFont val="Tahoma"/>
            <family val="2"/>
            <charset val="162"/>
          </rPr>
          <t xml:space="preserve"> olmadığı değerlendirilmektedir.
</t>
        </r>
        <r>
          <rPr>
            <sz val="9"/>
            <color indexed="81"/>
            <rFont val="Tahoma"/>
            <family val="2"/>
            <charset val="162"/>
          </rPr>
          <t xml:space="preserve">
</t>
        </r>
      </text>
    </comment>
    <comment ref="H34" authorId="0" shapeId="0" xr:uid="{00000000-0006-0000-0200-000005000000}">
      <text>
        <r>
          <rPr>
            <b/>
            <sz val="9"/>
            <color indexed="81"/>
            <rFont val="Tahoma"/>
            <family val="2"/>
            <charset val="162"/>
          </rPr>
          <t>Sinop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r>
          <rPr>
            <sz val="9"/>
            <color indexed="81"/>
            <rFont val="Tahoma"/>
            <family val="2"/>
            <charset val="162"/>
          </rPr>
          <t>Düzenleyen : Hasip AĞIRÇELİK 
Dahili No = 1910</t>
        </r>
      </text>
    </comment>
    <comment ref="D48" authorId="0" shapeId="0" xr:uid="{00000000-0006-0000-02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2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8ABC3207-5F66-42B4-BAFD-96A74B52F26B}">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D51" authorId="0" shapeId="0" xr:uid="{7F474291-A84F-4CCA-99AA-0A18CDBFAEFD}">
      <text>
        <r>
          <rPr>
            <b/>
            <sz val="9"/>
            <color indexed="81"/>
            <rFont val="Tahoma"/>
            <family val="2"/>
            <charset val="162"/>
          </rPr>
          <t>Isparta Uygulamalı Bilimler Üniversitesi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60" authorId="0" shapeId="0" xr:uid="{0BB5238C-462E-4648-9843-2134EBBB148E}">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7A48EB41-B220-4BBF-8B55-A80D25F83AE7}">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FCCD3A98-53B2-4BEE-9DC0-B346B9CF7343}">
      <text>
        <r>
          <rPr>
            <b/>
            <sz val="9"/>
            <color indexed="81"/>
            <rFont val="Tahoma"/>
            <family val="2"/>
            <charset val="162"/>
          </rPr>
          <t>Isparta Uygulamalı Bilimler Üniversitesi Strateji Geliştirme Daire Başkanlığı</t>
        </r>
        <r>
          <rPr>
            <sz val="9"/>
            <color indexed="81"/>
            <rFont val="Tahoma"/>
            <family val="2"/>
            <charset val="162"/>
          </rPr>
          <t xml:space="preserve">
Aile yardımı ödenekleri hiç bir vergi ve kesintiye tabi tutulmaksızın ödenir.Aile yardımı(eş ve çocuk için) ile toplu sözleşme ikramiyesi kıst çalışılan ayda tam olarak dikkate alınır ve kamu görevlisinden geri alınmaz.
</t>
        </r>
      </text>
    </comment>
    <comment ref="H33" authorId="0" shapeId="0" xr:uid="{7CD48C41-79CD-4C40-965F-27850DDBB2D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F09F7AAB-B1F9-4634-8A55-970719E26233}">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F1A2C976-0FD7-44FC-AE98-4649887C1E4F}">
      <text>
        <r>
          <rPr>
            <b/>
            <sz val="9"/>
            <color indexed="81"/>
            <rFont val="Tahoma"/>
            <family val="2"/>
            <charset val="162"/>
          </rPr>
          <t xml:space="preserve">
Sinop Üniversitesi Strateji Geliştirme Daire Başkanlığı:</t>
        </r>
        <r>
          <rPr>
            <sz val="9"/>
            <color indexed="81"/>
            <rFont val="Tahoma"/>
            <family val="2"/>
            <charset val="162"/>
          </rPr>
          <t xml:space="preserve">
Gelir Vergisi Kısmına Bordrodaki Gelir Vergisi Kes. Tutarı yazılacak(Asgari Geçim i. Hariç)
Düzenleyen : Hasip AĞIRÇELİK 
Dahili No = 1910</t>
        </r>
      </text>
    </comment>
    <comment ref="G46" authorId="0" shapeId="0" xr:uid="{11542BC6-9EFA-441F-8AC9-41A67A18E817}">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AA19275F-3D66-41DC-B985-FD0B11C25223}">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AA2563D7-78AD-4F9D-8AFD-F944C3C0CAE2}">
      <text>
        <r>
          <rPr>
            <b/>
            <sz val="9"/>
            <color indexed="81"/>
            <rFont val="Tahoma"/>
            <family val="2"/>
            <charset val="162"/>
          </rPr>
          <t xml:space="preserve">Isparta Uygulamalı Bilimler Üniversitesi Strateji Geliştirme Daire Başkanlığı
</t>
        </r>
        <r>
          <rPr>
            <sz val="9"/>
            <color indexed="81"/>
            <rFont val="Tahoma"/>
            <family val="2"/>
            <charset val="162"/>
          </rPr>
          <t>Aile yardımı ödenekleri hiç bir vergi ve kesintiye tabi tutulmaksızın ödenir.Aile yardımı(eş ve çocuk için) ile toplu sözleşme ikramiyesi kıst çalışılan ayda tam olarak dikkate alınır ve kamu görevlisinden geri alınmaz.</t>
        </r>
        <r>
          <rPr>
            <b/>
            <sz val="9"/>
            <color indexed="81"/>
            <rFont val="Tahoma"/>
            <family val="2"/>
            <charset val="162"/>
          </rPr>
          <t xml:space="preserve">
</t>
        </r>
        <r>
          <rPr>
            <sz val="9"/>
            <color indexed="81"/>
            <rFont val="Tahoma"/>
            <family val="2"/>
            <charset val="162"/>
          </rPr>
          <t xml:space="preserve">
</t>
        </r>
      </text>
    </comment>
    <comment ref="H33" authorId="0" shapeId="0" xr:uid="{6AE2D401-9C08-4F4C-9122-889A28995F1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1B1B0AB3-EE82-40FA-AF2D-7D4CDE3E9905}">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0463AC8A-352F-4D66-A10B-CB2DD07A5F0F}">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 ref="G46" authorId="0" shapeId="0" xr:uid="{522925BA-288D-47A1-BED5-B346519C9314}">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 ref="E61" authorId="0" shapeId="0" xr:uid="{1B45953A-0C6C-4CB0-ABF4-F771B5303F59}">
      <text>
        <r>
          <rPr>
            <b/>
            <sz val="9"/>
            <color indexed="81"/>
            <rFont val="Tahoma"/>
            <family val="2"/>
            <charset val="162"/>
          </rPr>
          <t xml:space="preserve">Isparta Uygulamalı Bilimler Üniversite Strateji Geliştirme Daire Başkanlığı:
</t>
        </r>
        <r>
          <rPr>
            <sz val="9"/>
            <color indexed="81"/>
            <rFont val="Tahoma"/>
            <family val="2"/>
            <charset val="162"/>
          </rPr>
          <t xml:space="preserve">
Saymanlık / Mal Müdürlüğünün ilgili kişi için açacağı borç tutarıdır.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3" authorId="0" shapeId="0" xr:uid="{00000000-0006-0000-0300-000001000000}">
      <text>
        <r>
          <rPr>
            <b/>
            <sz val="9"/>
            <color indexed="81"/>
            <rFont val="Tahoma"/>
            <family val="2"/>
            <charset val="162"/>
          </rPr>
          <t>iISUBU Strateji Geliştirme Daire Başkanlığı</t>
        </r>
        <r>
          <rPr>
            <sz val="9"/>
            <color indexed="81"/>
            <rFont val="Tahoma"/>
            <family val="2"/>
            <charset val="162"/>
          </rPr>
          <t xml:space="preserve">
Kadrosunun Olduğu Birim Yazılacak</t>
        </r>
      </text>
    </comment>
    <comment ref="C10" authorId="0" shapeId="0" xr:uid="{00000000-0006-0000-0300-000003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F32" authorId="0" shapeId="0" xr:uid="{00000000-0006-0000-0300-000004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300-000005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300-000006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44" authorId="0" shapeId="0" xr:uid="{00000000-0006-0000-0300-000007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C47" authorId="0" shapeId="0" xr:uid="{00000000-0006-0000-0300-000008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F49" authorId="0" shapeId="0" xr:uid="{00000000-0006-0000-0300-000009000000}">
      <text>
        <r>
          <rPr>
            <b/>
            <sz val="9"/>
            <color indexed="81"/>
            <rFont val="Tahoma"/>
            <family val="2"/>
            <charset val="162"/>
          </rPr>
          <t>ISUBU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4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4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4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H34" authorId="0" shapeId="0" xr:uid="{00000000-0006-0000-04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8" authorId="0" shapeId="0" xr:uid="{00000000-0006-0000-04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4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77785D7A-29E4-443B-A107-36F20D2915F0}">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24D03A90-2F43-4813-BEC0-BBF8F1376E0B}">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sharedStrings.xml><?xml version="1.0" encoding="utf-8"?>
<sst xmlns="http://schemas.openxmlformats.org/spreadsheetml/2006/main" count="847" uniqueCount="216">
  <si>
    <t>Askere Gitme</t>
  </si>
  <si>
    <t>………………………………………………………</t>
  </si>
  <si>
    <t>İstifa</t>
  </si>
  <si>
    <t>Ücretsiz İzin</t>
  </si>
  <si>
    <t>Diğer</t>
  </si>
  <si>
    <t>Borçlunun Adı Soyadı</t>
  </si>
  <si>
    <t>Hizmet Süresi</t>
  </si>
  <si>
    <t>Ücretsiz izne çıktığı gün
 çalışmış olarak sayılıyor</t>
  </si>
  <si>
    <t xml:space="preserve">Ödenen Gün </t>
  </si>
  <si>
    <t>Çalıştığı Gün Sayısı</t>
  </si>
  <si>
    <t>Borcun Miktarı</t>
  </si>
  <si>
    <t>Alacaklı              Banka Hesap İsmi</t>
  </si>
  <si>
    <t>Borçlu Adres / Tel</t>
  </si>
  <si>
    <t>(A) Kısmına ait olduğu aydaki bordroda yazan tutarlar aynen girilecektir.</t>
  </si>
  <si>
    <t>Banka Şube - IBAN No</t>
  </si>
  <si>
    <t xml:space="preserve">TABLO 1 : AYLIK VE YAN ÖDEMELER </t>
  </si>
  <si>
    <t>AYLIK                               UNSURLARI</t>
  </si>
  <si>
    <t>BORDRODA YAZAN TUTARLAR TAHAKKUK                             ETTİRİLEN (A)</t>
  </si>
  <si>
    <t>ÇALIŞTIĞI GÜN(Tahakkuk Ettirilmesi Gereken) (B)</t>
  </si>
  <si>
    <t>FARK (C)</t>
  </si>
  <si>
    <t>Aylık</t>
  </si>
  <si>
    <t>Taban Aylığı</t>
  </si>
  <si>
    <t>Ek Gösterge Aylığı</t>
  </si>
  <si>
    <t>Kıdem Aylığı</t>
  </si>
  <si>
    <t>Yan Ödeme Aylığı</t>
  </si>
  <si>
    <t>Yüksek Öğretim Tazm.</t>
  </si>
  <si>
    <t>Akademik Teşvik Ödeneği</t>
  </si>
  <si>
    <t>Makam Tazminatı</t>
  </si>
  <si>
    <t>Dil Tazminatı</t>
  </si>
  <si>
    <t>Özel Hizmet Tazminatı</t>
  </si>
  <si>
    <t>Temsil/Görev Tazminatı</t>
  </si>
  <si>
    <t>İdari Görev Ödeneği</t>
  </si>
  <si>
    <t>Ek ödeme (666 KHK)</t>
  </si>
  <si>
    <t>Eğitim Öğretim Ödeneği</t>
  </si>
  <si>
    <t xml:space="preserve">Aile ve Çocuk Yardımı </t>
  </si>
  <si>
    <t>Bu renkteki alanlar geri alınmayacaktır.</t>
  </si>
  <si>
    <t>Sendika Toplu Söz. Primi</t>
  </si>
  <si>
    <t>Geliştirme Ödeneği (*)</t>
  </si>
  <si>
    <t>Üniversite Ödeneği</t>
  </si>
  <si>
    <t>Emekli Kes.MY. Dev. %20</t>
  </si>
  <si>
    <t>Sağlık Sig Pir.Dev..% 12</t>
  </si>
  <si>
    <t>…………………………..</t>
  </si>
  <si>
    <t xml:space="preserve"> GELİRLER TOPLAMI   </t>
  </si>
  <si>
    <t xml:space="preserve">TABLO 2 : YASAL KESİNTİLER </t>
  </si>
  <si>
    <t>FİİLEN KESİLEN             (A)</t>
  </si>
  <si>
    <t>KESİLMESİ GEREKEN (B)</t>
  </si>
  <si>
    <t>FARK ( C)</t>
  </si>
  <si>
    <t>Gelir Vergisi</t>
  </si>
  <si>
    <t>Damga Vergisi</t>
  </si>
  <si>
    <t>Emekli Kes.MY. Kişi %16</t>
  </si>
  <si>
    <t>Sağlık Sig Pir.Dev. % 12</t>
  </si>
  <si>
    <t>Bireysel Emeklilik</t>
  </si>
  <si>
    <t>Bireysel Emeklilik  + Sendika kesintisi daima tam kesilir.</t>
  </si>
  <si>
    <t xml:space="preserve">Sendika Kesintisi </t>
  </si>
  <si>
    <t>………..</t>
  </si>
  <si>
    <t>…………………</t>
  </si>
  <si>
    <t xml:space="preserve"> KESİNTİLER TOPLAMI  </t>
  </si>
  <si>
    <t>NET ÖDENEN</t>
  </si>
  <si>
    <t>Faiz Başlangıç Tarihi</t>
  </si>
  <si>
    <t>Ödeme  Günü</t>
  </si>
  <si>
    <t>Faiz Tutarı</t>
  </si>
  <si>
    <t>Ödenecek Faiz Tutarı</t>
  </si>
  <si>
    <t>140 Nolu Hesaba Alınacak Tutar</t>
  </si>
  <si>
    <t>KİŞİDEN ALINACAK TUTAR</t>
  </si>
  <si>
    <t>STRATEJİ GELİŞTİRME DAİRE BAŞKANLIĞINA</t>
  </si>
  <si>
    <t xml:space="preserve">      Üniversitemiz ...................... olarak görev yapmaktayken, ........nedeniyle ........................................................' na ait çıkarılan ..... günlük maaş borç tablosu ve personel bilgileri  tabloda gösterilmiştir.                                                                   </t>
  </si>
  <si>
    <t xml:space="preserve">                   Söz konusu fazladan ödenen maaşın ilgili adına borç kaydedilerek ilgiliden tahsil edilmesini ……. ederim.</t>
  </si>
  <si>
    <t xml:space="preserve"> Düzenleyen</t>
  </si>
  <si>
    <t>Gerçekleştirme Görevlisi</t>
  </si>
  <si>
    <t>HARCAMA YETKİLİSİ</t>
  </si>
  <si>
    <t>Harcama Yetkilisi</t>
  </si>
  <si>
    <t>Uygun Görüşle Arz Ederim</t>
  </si>
  <si>
    <t>UYGUNDUR</t>
  </si>
  <si>
    <t>Adı ve Soyadı    :</t>
  </si>
  <si>
    <t>Ünvanı               :</t>
  </si>
  <si>
    <t>İmza                  :</t>
  </si>
  <si>
    <t>Tarih                  :</t>
  </si>
  <si>
    <t>ISPARTA UYGULAMALI BİLİMLER ÜNİVERSİTESİ</t>
  </si>
  <si>
    <t>Harcama Birimi Adı</t>
  </si>
  <si>
    <t>Muhasebe Birimi Adı</t>
  </si>
  <si>
    <t>Unvanı</t>
  </si>
  <si>
    <t>Sicil/T.C. Kimlik No</t>
  </si>
  <si>
    <t>Tebliğ Tarihi</t>
  </si>
  <si>
    <t>Borcun Nedeni</t>
  </si>
  <si>
    <t>Ayrılış Tarihi</t>
  </si>
  <si>
    <t>Aylık Dönemi</t>
  </si>
  <si>
    <t>Isparta Uygulamalı Bilimler Üniversitesi Strateji Geliştirme Daire Başkanlığı</t>
  </si>
  <si>
    <t>Halkbank SDÜ Şubesi</t>
  </si>
  <si>
    <t>TR640001200133900004000001</t>
  </si>
  <si>
    <t>Borçlu</t>
  </si>
  <si>
    <t>.…/…./2024</t>
  </si>
  <si>
    <t>5434'e tabi personelin emeklilik keseneği kurum karşılığının çalışılmayan süreye ait kısmı kamu görevlilerinden geri alınır(83 Nolu Tebliğ)</t>
  </si>
  <si>
    <t xml:space="preserve">      YERSİZ VE FAZLA ÖDENEN AYLIKLARDAN DOĞAN KİŞİLERDEN ALACAKLARI HESAPLAMA CETVELİ --- 5510 - 5434 Tam Maaş İade  </t>
  </si>
  <si>
    <t>Tahakkuk Birimi</t>
  </si>
  <si>
    <t>Borcun Sebebi</t>
  </si>
  <si>
    <t>Alacaklının Adı Soyadı</t>
  </si>
  <si>
    <t>Kamu görevinden atıldığı gün
 çalışmış olarak sayılıyor</t>
  </si>
  <si>
    <t>Emekli Sicil Nosu</t>
  </si>
  <si>
    <t>İlişik Kesme Tarihi</t>
  </si>
  <si>
    <t>TC Kimlik No</t>
  </si>
  <si>
    <t xml:space="preserve">Çalıştığı Gün </t>
  </si>
  <si>
    <t xml:space="preserve">Ünvanı </t>
  </si>
  <si>
    <t>Dr.Öğretim Üyesi</t>
  </si>
  <si>
    <t>Aylık Unsurları Kurumunuza göre değiştirebilirsiniz.</t>
  </si>
  <si>
    <t>Saymanlık Kurum Adı</t>
  </si>
  <si>
    <t>Saymanlık Banka Şubesi</t>
  </si>
  <si>
    <t>Kurum Sicil No</t>
  </si>
  <si>
    <t>Saymanlık Banka Iban Bilgileri</t>
  </si>
  <si>
    <t xml:space="preserve">BORDRODA YAZAN TUTARLAR TAHAKKUK                             ETTİRİLEN (A) </t>
  </si>
  <si>
    <r>
      <rPr>
        <b/>
        <sz val="16"/>
        <color indexed="10"/>
        <rFont val="Arial"/>
        <family val="2"/>
        <charset val="162"/>
      </rPr>
      <t xml:space="preserve">Önemli Lütfen Okuyunuz. !!! </t>
    </r>
    <r>
      <rPr>
        <b/>
        <sz val="16"/>
        <rFont val="Arial"/>
        <family val="2"/>
        <charset val="162"/>
      </rPr>
      <t xml:space="preserve">               Kişi için maaş hesaplanmış ve kişinin hesabına geçtiği takdirde, eğer kişi ayın 14'ü itibari ile kurumunda istifa vb. ayrılma durumlarında kişinin banka hesabına geçen tutar aynen geri alınır. Kişi için oluşmuş olan sgk, vergiler vb. kesintiler Saymanlık/ Mal müdürlükleri tarafından açılacak kişi borcu dosyasına mahsup edilir. Kişi için Kesenek gönderilmez.</t>
    </r>
  </si>
  <si>
    <t>Ek Gösterge</t>
  </si>
  <si>
    <t>Yan Ödeme</t>
  </si>
  <si>
    <t>Aile Yardımı</t>
  </si>
  <si>
    <t>Çoçuk Yardımı</t>
  </si>
  <si>
    <t>………. Ödeneği (*)</t>
  </si>
  <si>
    <t>Em.Kes./Malül. Yaşlı (Devlet)</t>
  </si>
  <si>
    <t>Sağlık Sigorta Pir.(Devlet)</t>
  </si>
  <si>
    <t xml:space="preserve">TABLO 2 : KESİNTİ YAPILAN KATKI PAYLARI </t>
  </si>
  <si>
    <t>Em.Kes./Malül. Yaşlı (Kişi)</t>
  </si>
  <si>
    <t>Sağlık Sig Pir. (Kişi)</t>
  </si>
  <si>
    <t>……….</t>
  </si>
  <si>
    <t xml:space="preserve">Net Ödenen </t>
  </si>
  <si>
    <t>Mahsup Edilecek  Tutar ( Fiilen Çalışılıp Hak edilen Aylık Unsur varsa..</t>
  </si>
  <si>
    <t>Toplam</t>
  </si>
  <si>
    <t xml:space="preserve">      Üniversitemiz ...................... olarak görev yapmaktayken, ........nedeniyle ........................................................' na ait çıkarılan .....tam  maaş borç tablosu ve personel bilgileri  tabloda gösterilmiştir.                                                                   </t>
  </si>
  <si>
    <t xml:space="preserve">                   Söz konusu tutarın ilgili personele ödenemesini ……. ederim.</t>
  </si>
  <si>
    <t>Ünvanı                :</t>
  </si>
  <si>
    <t>İmza                    :</t>
  </si>
  <si>
    <t>Tarih                   :</t>
  </si>
  <si>
    <t>Harcama Birimi VKN</t>
  </si>
  <si>
    <t>Adı Soyadı</t>
  </si>
  <si>
    <t>Yıllık Faiz Oranı</t>
  </si>
  <si>
    <t>T.C. No</t>
  </si>
  <si>
    <t>Aylık Faiz Oranı</t>
  </si>
  <si>
    <t>Unvan</t>
  </si>
  <si>
    <t>Günlük Faiz Oranı</t>
  </si>
  <si>
    <t>Birim Adı</t>
  </si>
  <si>
    <t>Ödeme Tarihi</t>
  </si>
  <si>
    <t>KİŞİ BORCU HESAPLAMA</t>
  </si>
  <si>
    <t xml:space="preserve">Vade </t>
  </si>
  <si>
    <t>Faiz</t>
  </si>
  <si>
    <t>Toplam Tutar</t>
  </si>
  <si>
    <t>Ay/Yıl</t>
  </si>
  <si>
    <t>Kişi Borcu Konusu:</t>
  </si>
  <si>
    <t>FARK TOPLAMI</t>
  </si>
  <si>
    <t xml:space="preserve">Ödenen </t>
  </si>
  <si>
    <t>Ödenmesi Gereken</t>
  </si>
  <si>
    <t>Fark</t>
  </si>
  <si>
    <t>Ödenen</t>
  </si>
  <si>
    <t>TOPLAM</t>
  </si>
  <si>
    <t>Kişiden Alınacak Tutar</t>
  </si>
  <si>
    <t>Borcun sebebi</t>
  </si>
  <si>
    <t>İlişik Kesilme Tarihi</t>
  </si>
  <si>
    <t>Bilgisayar işletmeni</t>
  </si>
  <si>
    <r>
      <rPr>
        <b/>
        <sz val="15"/>
        <color indexed="10"/>
        <rFont val="Arial"/>
        <family val="2"/>
        <charset val="162"/>
      </rPr>
      <t>ÖNEMLİ :</t>
    </r>
    <r>
      <rPr>
        <b/>
        <sz val="15"/>
        <rFont val="Arial"/>
        <family val="2"/>
        <charset val="162"/>
      </rPr>
      <t>Bu tablo Kesenekler gönderildikten sonra kişi borcu açıldı ise kullanılacaktır.                       Kesenekler gönderilmeden kişi askere gitme , ücretsiz izne ayrılma vb. durumlarda ise bir sonraki tabloyu kullanınız.</t>
    </r>
  </si>
  <si>
    <t>Emekli Kes.MY. Dev. %11</t>
  </si>
  <si>
    <t>Sağlık Sig Pir.Dev..% 7,5</t>
  </si>
  <si>
    <t>……………………….</t>
  </si>
  <si>
    <t>( SGK 'dan geri istenecek) %11+%9+%7,5 +%5</t>
  </si>
  <si>
    <t>1.Sgk'dan geri gelen paradan kişiye iade edilecek Tutar (%9+%5)           2. Seçenek (Bu tutarları kişiden almayıp SGK'dan para gelince saymanlık emanetine de aktarabilirsiniz.</t>
  </si>
  <si>
    <t>Emekli Kes.MY. Kişi %9</t>
  </si>
  <si>
    <t>Sağlık Sig. Pir.Dev.%7,5</t>
  </si>
  <si>
    <t>Sağlık Sig. Pir.Kişi.%5</t>
  </si>
  <si>
    <t>Kesenek Bilgi Sistemi - Prim İade Sayfasına Gitmek için tıklayınız.</t>
  </si>
  <si>
    <t>Alacaklı               Banka Hesap İsmi</t>
  </si>
  <si>
    <t>Bu renkteki alanları Saymanlık/ Mal Müdürlüğü Yeni muhasebe sisteminden açılacak kişi borcu dosyasına mahsup edecektir.</t>
  </si>
  <si>
    <r>
      <rPr>
        <b/>
        <sz val="15"/>
        <color indexed="13"/>
        <rFont val="Arial"/>
        <family val="2"/>
        <charset val="162"/>
      </rPr>
      <t xml:space="preserve">ÖNEMLİ :Bu tablo Kesenekler gönderilmeden önce kişi borcu açıldı ise kullanılacaktır.                                                 </t>
    </r>
    <r>
      <rPr>
        <b/>
        <sz val="15"/>
        <rFont val="Arial"/>
        <family val="2"/>
        <charset val="162"/>
      </rPr>
      <t xml:space="preserve"> (Kişi için kesenekler çalıştığı gün ile orantılı gönderilecektir.Fazla olan kesenekleri Mal müdürlükleri/Saymanlıklar kişi borcu dosyasına mahsup edip gelirlere alacaktır.)                     </t>
    </r>
  </si>
  <si>
    <t>.…/…./20</t>
  </si>
  <si>
    <t xml:space="preserve">TABLO 3 : YASAL KESİNTİLER </t>
  </si>
  <si>
    <t>Hakediş Toplamı</t>
  </si>
  <si>
    <t>HAK EDİLEN (B)</t>
  </si>
  <si>
    <t>FİİLEN ÖDENEN             (A)</t>
  </si>
  <si>
    <t xml:space="preserve">Halkbank Sdü Şube </t>
  </si>
  <si>
    <t xml:space="preserve">Isparta Uygulamalı Bilimler Üniversitesi Strateji Geliştirme Daire Başkanlığı </t>
  </si>
  <si>
    <t>AÇIĞA ALINMA 2/3</t>
  </si>
  <si>
    <t>KİŞİYE ÖDENECEK TUTAR</t>
  </si>
  <si>
    <t>Sağlık Sig Pir.Kişi</t>
  </si>
  <si>
    <t>Sağlık Sigorta Pir.(Dev)%12</t>
  </si>
  <si>
    <t>Em.Kes./Malül. Yaşlı (D)%20</t>
  </si>
  <si>
    <t>Çalıştığı gün sayısı değiştirilmeyecek.(tam maaş aldığı aylar için)</t>
  </si>
  <si>
    <t>Halkbank SDU Şubesi</t>
  </si>
  <si>
    <t>ISUBU Strateji Geliştirme Daire Başkanlığı</t>
  </si>
  <si>
    <t>ISPARTA UYGULAMALI BİLİMLER ÜNİVERSİTESİ REKTÖRLÜĞÜ</t>
  </si>
  <si>
    <t>Sağlık Sig Pir.Kişi %5</t>
  </si>
  <si>
    <t>Em.Kes./Malül. Yaşlı(Kişi)%9</t>
  </si>
  <si>
    <t>Sağlık Sigorta Pir(Dev)%7,5</t>
  </si>
  <si>
    <t>Em.Kes./Malül. Yaşlı (D)%11</t>
  </si>
  <si>
    <t>Sağlık Sigorta Pir.Dev)%7,5</t>
  </si>
  <si>
    <t xml:space="preserve">                   Söz konusu fazladan ödenen maaşın ilgili adına borç kaydedilerek ilgiliden tahsil edilmesini …. ederim.</t>
  </si>
  <si>
    <t xml:space="preserve">      Üniversitemiz Personel Daire Başkanlığında Şube Müdürü olarak görev yapmaktayken, ........nedeniyle ........................................................' na ait çıkarılan ..... günlük maaş borç tablosu ve personel bilgileri  tabloda gösterilmiştir.                                                                   </t>
  </si>
  <si>
    <t>Emekli Kes. MY Devlet.%11</t>
  </si>
  <si>
    <t>Sağlık Sig. Pir. Kişi.%5</t>
  </si>
  <si>
    <t>Emekli Kes.MY. Kişi %9+Emekli Kes. MY Devlet.%11 ( SGK 'dan geri istenecek)</t>
  </si>
  <si>
    <t>Sağlık Sig Pir.Dev. % 7,5</t>
  </si>
  <si>
    <t>Görev Tazminatı</t>
  </si>
  <si>
    <t>BORDRODA YAZAN TUTARLAR TAHAKKUK                           ETTİRİLEN (A)</t>
  </si>
  <si>
    <t>Halkbankası Sdü Şubesi</t>
  </si>
  <si>
    <t>Isparta Uygulamalı Bilimler  Üniversitesi Strateji Geliştirme Daire Başkanlığı</t>
  </si>
  <si>
    <t xml:space="preserve">      YERSİZ VE FAZLA ÖDENEN AYLIKLARDAN DOĞAN KİŞİLERDEN ALACAKLARI HESAPLAMA CETVELİ -- 5510 SONRASI AÇIĞA ALINIP GERİYE DÖNEN   </t>
  </si>
  <si>
    <t>Düzenleyen
…./…./2024
Adı Soyadı
İmza</t>
  </si>
  <si>
    <t>Tebliğ Edilen
…./…./2024
Adı Soyadı
İmza</t>
  </si>
  <si>
    <t>Gerçekleştirme Görevlisi
…./…./2024
Adı Soyadı
İmza</t>
  </si>
  <si>
    <t>Harcama Yetkilisi
…./…./2024
Adı Soyadı
İmza</t>
  </si>
  <si>
    <t xml:space="preserve">      AYLIKLARDAN GERİ ALINACAK TUTARI HESAPLAMA TABLOSU -- 5510 ÖNCESİ(5434) ÜCRETSİZ İZİN/İSTİFA(15.10.2008 den önce göreve başlayan)</t>
  </si>
  <si>
    <t xml:space="preserve">      YERSİZ VE FAZLA ÖDENEN AYLIKLARDAN DOĞAN KİŞİLERDEN ALACAKLARI HESAPLAMA CETVELİ -- 5510 ÖNCESİ AÇIĞA ALINMA(15.10.2008 den önce göreve başlayan)   </t>
  </si>
  <si>
    <t xml:space="preserve">      YERSİZ VE FAZLA ÖDENEN AYLIKLARDAN DOĞAN KİŞİLERDEN ALACAKLARI HESAPLAMA CETVELİ -- 5510 ÖNCESİ AÇIĞA ALINIP GERİYE DÖNEN   (15.10.2008 den önce göreve başlayan)</t>
  </si>
  <si>
    <t xml:space="preserve">      YERSİZ VE FAZLA ÖDENEN AYLIKLARDAN DOĞAN KİŞİLERDEN ALACAKLARI HESAPLAMA BORDROSU -- 5510 SONRASI ÜCRETSİZ İZİN/ İSTİFA(15.10.2008 den sonra göreve başlayan)</t>
  </si>
  <si>
    <t xml:space="preserve">      YERSİZ VE FAZLA ÖDENEN AYLIKLARDAN DOĞAN KİŞİLERDEN ALACAKLARI HESAPLAMA CETVELİ -- 5510 SONRASI AÇIĞA ALINMA  (15.10.2008 den sonra göreve başlayan) </t>
  </si>
  <si>
    <t>.…/…./24</t>
  </si>
  <si>
    <t xml:space="preserve">Taksit Adedi </t>
  </si>
  <si>
    <t>Ödeme No</t>
  </si>
  <si>
    <t>Vade</t>
  </si>
  <si>
    <t>Borç</t>
  </si>
  <si>
    <t>İlave Ödeme</t>
  </si>
  <si>
    <t>Sendika Kesintisi</t>
  </si>
  <si>
    <t>Son Güncelleme: 02.02.2026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</si>
</sst>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000"/>
    <numFmt numFmtId="166" formatCode="#,##0.00\ &quot;₺&quot;"/>
    <numFmt numFmtId="167" formatCode="[$-41F]d\ mmm\ yyyy;@"/>
    <numFmt numFmtId="168" formatCode="0.000%"/>
    <numFmt numFmtId="169" formatCode="#,##0.00;[Red]#,##0.00"/>
    <numFmt numFmtId="170" formatCode="#,##0;[Red]#,##0"/>
  </numFmts>
  <fonts count="59">
    <font>
      <sz val="11"/>
      <color theme="1"/>
      <name val="Calibri"/>
      <family val="2"/>
      <scheme val="minor"/>
    </font>
    <font>
      <sz val="10"/>
      <name val="Arial"/>
      <family val="2"/>
      <charset val="162"/>
    </font>
    <font>
      <sz val="20"/>
      <name val="Calibri"/>
      <family val="2"/>
      <charset val="162"/>
      <scheme val="minor"/>
    </font>
    <font>
      <b/>
      <sz val="10"/>
      <name val="Arial"/>
      <family val="2"/>
      <charset val="162"/>
    </font>
    <font>
      <b/>
      <sz val="12"/>
      <name val="Calibri"/>
      <family val="2"/>
      <charset val="162"/>
      <scheme val="minor"/>
    </font>
    <font>
      <sz val="10"/>
      <name val="Calibri"/>
      <family val="2"/>
      <charset val="162"/>
      <scheme val="minor"/>
    </font>
    <font>
      <b/>
      <sz val="9"/>
      <name val="Courier New Tur"/>
      <charset val="162"/>
    </font>
    <font>
      <b/>
      <sz val="10"/>
      <name val="Courier New Tur"/>
      <family val="3"/>
      <charset val="162"/>
    </font>
    <font>
      <b/>
      <sz val="9"/>
      <name val="Courier New"/>
      <family val="3"/>
    </font>
    <font>
      <b/>
      <sz val="10"/>
      <name val="Courier New"/>
      <family val="3"/>
    </font>
    <font>
      <b/>
      <sz val="11"/>
      <name val="Courier New Tur"/>
      <charset val="162"/>
    </font>
    <font>
      <b/>
      <sz val="10"/>
      <name val="Courier New Tur"/>
      <charset val="162"/>
    </font>
    <font>
      <b/>
      <sz val="10"/>
      <color indexed="8"/>
      <name val="Courier New"/>
      <family val="3"/>
      <charset val="162"/>
    </font>
    <font>
      <b/>
      <sz val="10"/>
      <name val="Courier New"/>
      <family val="3"/>
      <charset val="162"/>
    </font>
    <font>
      <b/>
      <sz val="9"/>
      <name val="Courier New Tur"/>
      <family val="3"/>
      <charset val="162"/>
    </font>
    <font>
      <b/>
      <sz val="9.5"/>
      <name val="Courier New Tur"/>
      <family val="3"/>
      <charset val="162"/>
    </font>
    <font>
      <b/>
      <sz val="10.5"/>
      <name val="Courier New Tur"/>
      <family val="3"/>
      <charset val="162"/>
    </font>
    <font>
      <b/>
      <sz val="13"/>
      <name val="Courier New Tur"/>
      <family val="3"/>
      <charset val="162"/>
    </font>
    <font>
      <sz val="10"/>
      <name val="Times New Roman"/>
      <family val="1"/>
      <charset val="162"/>
    </font>
    <font>
      <b/>
      <sz val="15"/>
      <name val="Courier New Tur"/>
      <family val="3"/>
      <charset val="162"/>
    </font>
    <font>
      <b/>
      <sz val="18"/>
      <color theme="1"/>
      <name val="Calibri"/>
      <family val="2"/>
      <charset val="162"/>
      <scheme val="minor"/>
    </font>
    <font>
      <b/>
      <sz val="12"/>
      <name val="Courier New Tur"/>
      <family val="3"/>
      <charset val="162"/>
    </font>
    <font>
      <b/>
      <sz val="12"/>
      <name val="Arial"/>
      <family val="2"/>
      <charset val="162"/>
    </font>
    <font>
      <b/>
      <sz val="12"/>
      <name val="Courier New Tur"/>
      <charset val="162"/>
    </font>
    <font>
      <b/>
      <i/>
      <sz val="10.5"/>
      <name val="Courier New Tur"/>
      <charset val="162"/>
    </font>
    <font>
      <b/>
      <sz val="13"/>
      <name val="Calibri"/>
      <family val="2"/>
      <charset val="162"/>
    </font>
    <font>
      <b/>
      <sz val="13"/>
      <name val="Calibri"/>
      <family val="2"/>
      <charset val="162"/>
      <scheme val="minor"/>
    </font>
    <font>
      <b/>
      <sz val="10.5"/>
      <name val="Calibri"/>
      <family val="2"/>
      <charset val="162"/>
      <scheme val="minor"/>
    </font>
    <font>
      <sz val="13"/>
      <name val="Calibri"/>
      <family val="2"/>
      <charset val="162"/>
      <scheme val="minor"/>
    </font>
    <font>
      <b/>
      <sz val="10"/>
      <name val="Calibri"/>
      <family val="2"/>
      <charset val="162"/>
      <scheme val="minor"/>
    </font>
    <font>
      <b/>
      <sz val="9"/>
      <color indexed="81"/>
      <name val="Tahoma"/>
      <family val="2"/>
      <charset val="162"/>
    </font>
    <font>
      <sz val="9"/>
      <color indexed="81"/>
      <name val="Tahoma"/>
      <family val="2"/>
      <charset val="162"/>
    </font>
    <font>
      <b/>
      <sz val="16"/>
      <name val="Arial"/>
      <family val="2"/>
      <charset val="162"/>
    </font>
    <font>
      <b/>
      <sz val="16"/>
      <color indexed="10"/>
      <name val="Arial"/>
      <family val="2"/>
      <charset val="162"/>
    </font>
    <font>
      <b/>
      <sz val="15"/>
      <name val="Arial"/>
      <family val="2"/>
      <charset val="162"/>
    </font>
    <font>
      <b/>
      <sz val="11"/>
      <name val="Courier New Tur"/>
      <family val="3"/>
      <charset val="162"/>
    </font>
    <font>
      <b/>
      <sz val="13"/>
      <name val="Courier New Tur"/>
      <charset val="162"/>
    </font>
    <font>
      <b/>
      <sz val="20"/>
      <name val="Courier New Tur"/>
      <family val="3"/>
      <charset val="162"/>
    </font>
    <font>
      <b/>
      <sz val="12"/>
      <color theme="1"/>
      <name val="Times New Roman"/>
      <family val="1"/>
      <charset val="162"/>
    </font>
    <font>
      <sz val="12"/>
      <color theme="1"/>
      <name val="Times New Roman"/>
      <family val="1"/>
      <charset val="162"/>
    </font>
    <font>
      <sz val="10"/>
      <color rgb="FF212529"/>
      <name val="Open Sans"/>
      <family val="2"/>
    </font>
    <font>
      <sz val="10"/>
      <color theme="4" tint="-0.499984740745262"/>
      <name val="Open Sans"/>
      <family val="2"/>
    </font>
    <font>
      <sz val="13"/>
      <color theme="4" tint="-0.499984740745262"/>
      <name val="Times New Roman"/>
      <family val="1"/>
      <charset val="162"/>
    </font>
    <font>
      <sz val="12"/>
      <color theme="4" tint="-0.499984740745262"/>
      <name val="Times New Roman"/>
      <family val="1"/>
      <charset val="162"/>
    </font>
    <font>
      <b/>
      <sz val="12"/>
      <color theme="4" tint="-0.499984740745262"/>
      <name val="Times New Roman"/>
      <family val="1"/>
      <charset val="162"/>
    </font>
    <font>
      <b/>
      <sz val="14"/>
      <color theme="4" tint="-0.499984740745262"/>
      <name val="Times New Roman"/>
      <family val="1"/>
      <charset val="162"/>
    </font>
    <font>
      <u/>
      <sz val="11"/>
      <color theme="10"/>
      <name val="Calibri"/>
      <family val="2"/>
      <scheme val="minor"/>
    </font>
    <font>
      <b/>
      <sz val="15"/>
      <color indexed="10"/>
      <name val="Arial"/>
      <family val="2"/>
      <charset val="162"/>
    </font>
    <font>
      <u/>
      <sz val="15"/>
      <color theme="10"/>
      <name val="Arial"/>
      <family val="2"/>
      <charset val="162"/>
    </font>
    <font>
      <sz val="15"/>
      <color theme="1"/>
      <name val="Calibri"/>
      <family val="2"/>
      <scheme val="minor"/>
    </font>
    <font>
      <b/>
      <sz val="10.5"/>
      <name val="CG Times"/>
      <family val="1"/>
    </font>
    <font>
      <b/>
      <sz val="15"/>
      <color indexed="13"/>
      <name val="Arial"/>
      <family val="2"/>
      <charset val="162"/>
    </font>
    <font>
      <b/>
      <sz val="11"/>
      <name val="Calibri"/>
      <family val="2"/>
      <charset val="162"/>
      <scheme val="minor"/>
    </font>
    <font>
      <b/>
      <sz val="11"/>
      <name val="CG Times"/>
      <family val="1"/>
    </font>
    <font>
      <sz val="12"/>
      <color rgb="FFFF0000"/>
      <name val="Times New Roman"/>
      <family val="1"/>
      <charset val="162"/>
    </font>
    <font>
      <sz val="12"/>
      <name val="Times New Roman"/>
      <family val="1"/>
      <charset val="162"/>
    </font>
    <font>
      <sz val="11"/>
      <name val="Calibri"/>
      <family val="2"/>
      <scheme val="minor"/>
    </font>
    <font>
      <sz val="12"/>
      <color rgb="FFC00000"/>
      <name val="Times New Roman"/>
      <family val="1"/>
      <charset val="162"/>
    </font>
    <font>
      <b/>
      <sz val="12"/>
      <name val="Times New Roman"/>
      <family val="1"/>
      <charset val="162"/>
    </font>
  </fonts>
  <fills count="1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5050"/>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46" fillId="0" borderId="0" applyNumberFormat="0" applyFill="0" applyBorder="0" applyAlignment="0" applyProtection="0"/>
  </cellStyleXfs>
  <cellXfs count="649">
    <xf numFmtId="0" fontId="0" fillId="0" borderId="0" xfId="0"/>
    <xf numFmtId="0" fontId="0" fillId="0" borderId="0" xfId="0" applyProtection="1">
      <protection locked="0"/>
    </xf>
    <xf numFmtId="0" fontId="1" fillId="0" borderId="0" xfId="0" applyFont="1" applyProtection="1">
      <protection hidden="1"/>
    </xf>
    <xf numFmtId="0" fontId="0" fillId="0" borderId="0" xfId="0" applyProtection="1">
      <protection hidden="1"/>
    </xf>
    <xf numFmtId="0" fontId="0" fillId="0" borderId="1" xfId="0" applyBorder="1" applyProtection="1">
      <protection locked="0"/>
    </xf>
    <xf numFmtId="0" fontId="0" fillId="0" borderId="5" xfId="0" applyBorder="1" applyProtection="1">
      <protection locked="0"/>
    </xf>
    <xf numFmtId="0" fontId="5" fillId="0" borderId="7" xfId="0" applyFont="1"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7" xfId="0" applyBorder="1" applyProtection="1">
      <protection locked="0"/>
    </xf>
    <xf numFmtId="0" fontId="0" fillId="0" borderId="12" xfId="0" applyBorder="1" applyProtection="1">
      <protection locked="0"/>
    </xf>
    <xf numFmtId="0" fontId="7" fillId="0" borderId="4" xfId="0" applyFont="1" applyBorder="1" applyAlignment="1" applyProtection="1">
      <alignment vertical="center"/>
      <protection hidden="1"/>
    </xf>
    <xf numFmtId="0" fontId="8" fillId="0" borderId="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hidden="1"/>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0" fillId="0" borderId="15" xfId="0" applyBorder="1" applyProtection="1">
      <protection locked="0"/>
    </xf>
    <xf numFmtId="0" fontId="9" fillId="0" borderId="4" xfId="0" applyFont="1" applyBorder="1" applyAlignment="1" applyProtection="1">
      <alignment horizontal="left" vertical="center"/>
      <protection locked="0"/>
    </xf>
    <xf numFmtId="165" fontId="9" fillId="0" borderId="4" xfId="0" applyNumberFormat="1" applyFont="1" applyBorder="1" applyAlignment="1" applyProtection="1">
      <alignment horizontal="left" vertical="center"/>
      <protection locked="0"/>
    </xf>
    <xf numFmtId="0" fontId="11" fillId="0" borderId="4" xfId="0" applyFont="1" applyBorder="1" applyAlignment="1" applyProtection="1">
      <alignment vertical="center"/>
      <protection hidden="1"/>
    </xf>
    <xf numFmtId="0" fontId="12" fillId="3" borderId="13" xfId="0" applyFont="1" applyFill="1" applyBorder="1" applyAlignment="1" applyProtection="1">
      <alignment horizontal="center" vertical="center"/>
      <protection locked="0"/>
    </xf>
    <xf numFmtId="166" fontId="13" fillId="4" borderId="13"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4" xfId="0" applyFont="1" applyBorder="1" applyAlignment="1" applyProtection="1">
      <alignment horizontal="left" vertical="center"/>
      <protection locked="0"/>
    </xf>
    <xf numFmtId="4" fontId="16" fillId="0" borderId="13" xfId="0" applyNumberFormat="1" applyFont="1" applyBorder="1" applyAlignment="1" applyProtection="1">
      <alignment vertical="center"/>
      <protection locked="0"/>
    </xf>
    <xf numFmtId="4" fontId="16" fillId="0" borderId="13" xfId="0" applyNumberFormat="1" applyFont="1" applyBorder="1" applyAlignment="1" applyProtection="1">
      <alignment horizontal="right" vertical="center"/>
      <protection hidden="1"/>
    </xf>
    <xf numFmtId="4" fontId="16" fillId="0" borderId="4" xfId="0" applyNumberFormat="1" applyFont="1" applyBorder="1" applyAlignment="1" applyProtection="1">
      <alignment vertical="center"/>
      <protection hidden="1"/>
    </xf>
    <xf numFmtId="0" fontId="16"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4" fontId="0" fillId="0" borderId="0" xfId="0" applyNumberFormat="1" applyProtection="1">
      <protection locked="0"/>
    </xf>
    <xf numFmtId="0" fontId="7" fillId="3" borderId="4" xfId="0" applyFont="1" applyFill="1" applyBorder="1" applyAlignment="1" applyProtection="1">
      <alignment vertical="center"/>
      <protection locked="0"/>
    </xf>
    <xf numFmtId="4" fontId="16" fillId="3" borderId="4" xfId="0" applyNumberFormat="1" applyFont="1" applyFill="1" applyBorder="1" applyAlignment="1" applyProtection="1">
      <alignment vertical="center"/>
      <protection hidden="1"/>
    </xf>
    <xf numFmtId="0" fontId="3" fillId="3" borderId="1" xfId="0" applyFont="1" applyFill="1" applyBorder="1" applyProtection="1">
      <protection hidden="1"/>
    </xf>
    <xf numFmtId="0" fontId="3" fillId="3" borderId="2" xfId="0" applyFont="1" applyFill="1" applyBorder="1" applyProtection="1">
      <protection hidden="1"/>
    </xf>
    <xf numFmtId="0" fontId="3" fillId="3" borderId="3" xfId="0" applyFont="1" applyFill="1" applyBorder="1" applyProtection="1">
      <protection hidden="1"/>
    </xf>
    <xf numFmtId="4" fontId="16" fillId="5" borderId="4" xfId="0" applyNumberFormat="1" applyFont="1" applyFill="1" applyBorder="1" applyAlignment="1" applyProtection="1">
      <alignment vertical="center"/>
      <protection hidden="1"/>
    </xf>
    <xf numFmtId="0" fontId="16" fillId="5" borderId="4" xfId="0" applyFont="1" applyFill="1" applyBorder="1" applyAlignment="1" applyProtection="1">
      <alignment vertical="center"/>
      <protection locked="0"/>
    </xf>
    <xf numFmtId="4" fontId="16" fillId="0" borderId="17" xfId="0" applyNumberFormat="1" applyFont="1" applyBorder="1" applyAlignment="1" applyProtection="1">
      <alignment vertical="center"/>
      <protection locked="0"/>
    </xf>
    <xf numFmtId="0" fontId="17" fillId="0" borderId="4" xfId="0" applyFont="1" applyBorder="1" applyAlignment="1" applyProtection="1">
      <alignment horizontal="left" vertical="center"/>
      <protection hidden="1"/>
    </xf>
    <xf numFmtId="166" fontId="17" fillId="5" borderId="4" xfId="0" applyNumberFormat="1" applyFont="1" applyFill="1" applyBorder="1" applyAlignment="1" applyProtection="1">
      <alignment vertical="center"/>
      <protection hidden="1"/>
    </xf>
    <xf numFmtId="166" fontId="17" fillId="5" borderId="4" xfId="0" applyNumberFormat="1" applyFont="1" applyFill="1" applyBorder="1" applyAlignment="1" applyProtection="1">
      <alignment horizontal="center" vertical="center"/>
      <protection hidden="1"/>
    </xf>
    <xf numFmtId="166" fontId="17" fillId="2" borderId="4" xfId="0" applyNumberFormat="1" applyFont="1" applyFill="1" applyBorder="1" applyAlignment="1" applyProtection="1">
      <alignment vertical="center"/>
      <protection hidden="1"/>
    </xf>
    <xf numFmtId="0" fontId="18" fillId="0" borderId="0" xfId="0" applyFont="1" applyProtection="1">
      <protection hidden="1"/>
    </xf>
    <xf numFmtId="4" fontId="16" fillId="5" borderId="13" xfId="0" applyNumberFormat="1" applyFont="1" applyFill="1" applyBorder="1" applyAlignment="1" applyProtection="1">
      <alignment vertical="center"/>
      <protection locked="0"/>
    </xf>
    <xf numFmtId="4" fontId="16" fillId="0" borderId="13" xfId="0" applyNumberFormat="1" applyFont="1" applyBorder="1" applyAlignment="1" applyProtection="1">
      <alignment vertical="center"/>
      <protection hidden="1"/>
    </xf>
    <xf numFmtId="0" fontId="16" fillId="0" borderId="14" xfId="0" applyFont="1" applyBorder="1" applyAlignment="1" applyProtection="1">
      <alignment vertical="center"/>
      <protection hidden="1"/>
    </xf>
    <xf numFmtId="0" fontId="16" fillId="3" borderId="4" xfId="0" applyFont="1" applyFill="1" applyBorder="1" applyAlignment="1" applyProtection="1">
      <alignment vertical="center"/>
      <protection locked="0"/>
    </xf>
    <xf numFmtId="4" fontId="16" fillId="5" borderId="4" xfId="0" applyNumberFormat="1" applyFont="1" applyFill="1" applyBorder="1" applyAlignment="1" applyProtection="1">
      <alignment vertical="center"/>
      <protection locked="0"/>
    </xf>
    <xf numFmtId="0" fontId="16" fillId="6" borderId="4" xfId="0" applyFont="1" applyFill="1" applyBorder="1" applyAlignment="1" applyProtection="1">
      <alignment horizontal="center" vertical="center"/>
      <protection hidden="1"/>
    </xf>
    <xf numFmtId="0" fontId="17" fillId="0" borderId="19" xfId="0" applyFont="1" applyBorder="1" applyAlignment="1" applyProtection="1">
      <alignment horizontal="left" vertical="center"/>
      <protection hidden="1"/>
    </xf>
    <xf numFmtId="166" fontId="17" fillId="5" borderId="13" xfId="0" applyNumberFormat="1" applyFont="1" applyFill="1" applyBorder="1" applyAlignment="1" applyProtection="1">
      <alignment vertical="center"/>
      <protection hidden="1"/>
    </xf>
    <xf numFmtId="0" fontId="19" fillId="0" borderId="19" xfId="0" applyFont="1" applyBorder="1" applyAlignment="1" applyProtection="1">
      <alignment horizontal="right" vertical="center"/>
      <protection hidden="1"/>
    </xf>
    <xf numFmtId="166" fontId="17" fillId="0" borderId="19" xfId="0" applyNumberFormat="1" applyFont="1" applyBorder="1" applyAlignment="1" applyProtection="1">
      <alignment horizontal="right" vertical="center"/>
      <protection hidden="1"/>
    </xf>
    <xf numFmtId="166" fontId="17" fillId="5" borderId="0" xfId="0" applyNumberFormat="1" applyFont="1" applyFill="1" applyAlignment="1" applyProtection="1">
      <alignment vertical="center"/>
      <protection locked="0"/>
    </xf>
    <xf numFmtId="0" fontId="16" fillId="0" borderId="0" xfId="0" applyFont="1" applyAlignment="1" applyProtection="1">
      <alignment horizontal="right" vertical="center"/>
      <protection locked="0"/>
    </xf>
    <xf numFmtId="166" fontId="16" fillId="0" borderId="0" xfId="0" applyNumberFormat="1" applyFont="1" applyAlignment="1" applyProtection="1">
      <alignment vertical="center"/>
      <protection locked="0"/>
    </xf>
    <xf numFmtId="4"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66" fontId="16" fillId="5" borderId="0" xfId="0" applyNumberFormat="1" applyFont="1" applyFill="1" applyAlignment="1" applyProtection="1">
      <alignment vertical="center"/>
      <protection locked="0"/>
    </xf>
    <xf numFmtId="0" fontId="21" fillId="5" borderId="4" xfId="0" applyFont="1" applyFill="1" applyBorder="1" applyAlignment="1" applyProtection="1">
      <alignment vertical="center"/>
      <protection locked="0"/>
    </xf>
    <xf numFmtId="0" fontId="21" fillId="2" borderId="1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3" fillId="7" borderId="4" xfId="0" applyFont="1" applyFill="1" applyBorder="1" applyAlignment="1" applyProtection="1">
      <alignment vertical="center"/>
      <protection locked="0"/>
    </xf>
    <xf numFmtId="167" fontId="21" fillId="5" borderId="13" xfId="0" applyNumberFormat="1"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67" fontId="22" fillId="5" borderId="4" xfId="0" applyNumberFormat="1" applyFont="1" applyFill="1" applyBorder="1" applyAlignment="1" applyProtection="1">
      <alignment horizontal="center" vertical="center"/>
      <protection locked="0"/>
    </xf>
    <xf numFmtId="166" fontId="17" fillId="5" borderId="4" xfId="0" applyNumberFormat="1" applyFont="1" applyFill="1" applyBorder="1" applyAlignment="1" applyProtection="1">
      <alignment vertical="center"/>
      <protection locked="0"/>
    </xf>
    <xf numFmtId="0" fontId="16" fillId="0" borderId="0" xfId="0" applyFont="1" applyAlignment="1" applyProtection="1">
      <alignment vertical="center"/>
      <protection hidden="1"/>
    </xf>
    <xf numFmtId="4" fontId="16" fillId="0" borderId="0" xfId="0" applyNumberFormat="1" applyFont="1" applyAlignment="1" applyProtection="1">
      <alignment vertical="center"/>
      <protection hidden="1"/>
    </xf>
    <xf numFmtId="166" fontId="17" fillId="8" borderId="17" xfId="0" applyNumberFormat="1" applyFont="1" applyFill="1" applyBorder="1" applyAlignment="1" applyProtection="1">
      <alignment vertical="center"/>
      <protection hidden="1"/>
    </xf>
    <xf numFmtId="0" fontId="16" fillId="0" borderId="20" xfId="0" applyFont="1" applyBorder="1" applyAlignment="1" applyProtection="1">
      <alignment vertical="center"/>
      <protection hidden="1"/>
    </xf>
    <xf numFmtId="4" fontId="0" fillId="0" borderId="15" xfId="0" applyNumberFormat="1" applyBorder="1" applyProtection="1">
      <protection locked="0"/>
    </xf>
    <xf numFmtId="0" fontId="25" fillId="5" borderId="25" xfId="0" applyFont="1" applyFill="1" applyBorder="1" applyAlignment="1" applyProtection="1">
      <alignment horizontal="right" vertical="center"/>
      <protection locked="0"/>
    </xf>
    <xf numFmtId="0" fontId="25" fillId="5" borderId="0" xfId="0" applyFont="1" applyFill="1" applyAlignment="1" applyProtection="1">
      <alignment horizontal="right" vertical="center"/>
      <protection locked="0"/>
    </xf>
    <xf numFmtId="166" fontId="17" fillId="5" borderId="14" xfId="0" applyNumberFormat="1" applyFont="1" applyFill="1" applyBorder="1" applyAlignment="1" applyProtection="1">
      <alignment vertical="center"/>
      <protection locked="0"/>
    </xf>
    <xf numFmtId="0" fontId="0" fillId="0" borderId="26" xfId="0" applyBorder="1" applyProtection="1">
      <protection locked="0"/>
    </xf>
    <xf numFmtId="0" fontId="29" fillId="3" borderId="28"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28" fillId="0" borderId="26" xfId="0" applyFont="1" applyBorder="1" applyAlignment="1" applyProtection="1">
      <alignment vertical="center"/>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2" xfId="0" applyFont="1" applyBorder="1" applyProtection="1">
      <protection locked="0"/>
    </xf>
    <xf numFmtId="0" fontId="5" fillId="0" borderId="26" xfId="0" applyFont="1" applyBorder="1" applyProtection="1">
      <protection locked="0"/>
    </xf>
    <xf numFmtId="0" fontId="5" fillId="0" borderId="26" xfId="0" applyFont="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164" fontId="5" fillId="0" borderId="31" xfId="0" applyNumberFormat="1" applyFont="1" applyBorder="1" applyAlignment="1" applyProtection="1">
      <alignment horizontal="center" vertical="center"/>
      <protection locked="0"/>
    </xf>
    <xf numFmtId="0" fontId="0" fillId="0" borderId="9" xfId="0" applyBorder="1" applyProtection="1">
      <protection locked="0"/>
    </xf>
    <xf numFmtId="0" fontId="1" fillId="0" borderId="0" xfId="0" applyFont="1" applyProtection="1">
      <protection locked="0"/>
    </xf>
    <xf numFmtId="0" fontId="1" fillId="0" borderId="0" xfId="0" applyFont="1" applyAlignment="1" applyProtection="1">
      <alignment wrapText="1"/>
      <protection hidden="1"/>
    </xf>
    <xf numFmtId="0" fontId="29" fillId="0" borderId="26"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12" fillId="3" borderId="4" xfId="0" applyFont="1" applyFill="1" applyBorder="1" applyAlignment="1" applyProtection="1">
      <alignment vertical="center"/>
      <protection locked="0"/>
    </xf>
    <xf numFmtId="0" fontId="0" fillId="0" borderId="0" xfId="0" applyAlignment="1" applyProtection="1">
      <alignment horizontal="center"/>
      <protection locked="0"/>
    </xf>
    <xf numFmtId="1" fontId="7" fillId="0" borderId="4" xfId="0" applyNumberFormat="1" applyFont="1" applyBorder="1" applyAlignment="1" applyProtection="1">
      <alignment horizontal="center"/>
      <protection locked="0"/>
    </xf>
    <xf numFmtId="164" fontId="7" fillId="0" borderId="32" xfId="0" applyNumberFormat="1" applyFont="1" applyBorder="1" applyProtection="1">
      <protection locked="0"/>
    </xf>
    <xf numFmtId="0" fontId="0" fillId="0" borderId="32" xfId="0" applyBorder="1" applyProtection="1">
      <protection locked="0"/>
    </xf>
    <xf numFmtId="166" fontId="13" fillId="4" borderId="16" xfId="0" applyNumberFormat="1" applyFont="1" applyFill="1" applyBorder="1" applyAlignment="1" applyProtection="1">
      <alignment horizontal="center" vertical="center"/>
      <protection locked="0"/>
    </xf>
    <xf numFmtId="0" fontId="14" fillId="0" borderId="18" xfId="0" applyFont="1" applyBorder="1" applyAlignment="1" applyProtection="1">
      <alignment horizontal="center" wrapText="1"/>
      <protection locked="0"/>
    </xf>
    <xf numFmtId="166" fontId="13" fillId="4" borderId="17" xfId="0" applyNumberFormat="1" applyFont="1" applyFill="1" applyBorder="1" applyAlignment="1" applyProtection="1">
      <alignment horizontal="center" vertical="center"/>
      <protection locked="0"/>
    </xf>
    <xf numFmtId="0" fontId="7" fillId="0" borderId="18" xfId="0" applyFont="1" applyBorder="1" applyAlignment="1" applyProtection="1">
      <alignment horizontal="center"/>
      <protection locked="0"/>
    </xf>
    <xf numFmtId="0" fontId="3" fillId="0" borderId="0" xfId="0" applyFont="1" applyAlignment="1" applyProtection="1">
      <alignment horizontal="center" vertical="center"/>
      <protection hidden="1"/>
    </xf>
    <xf numFmtId="0" fontId="10" fillId="0" borderId="4" xfId="0" applyFont="1" applyBorder="1" applyAlignment="1" applyProtection="1">
      <alignment vertical="center" wrapText="1"/>
      <protection hidden="1"/>
    </xf>
    <xf numFmtId="49" fontId="11" fillId="0" borderId="4" xfId="0" applyNumberFormat="1" applyFont="1" applyBorder="1" applyAlignment="1" applyProtection="1">
      <alignment horizontal="center" vertical="center"/>
      <protection locked="0"/>
    </xf>
    <xf numFmtId="0" fontId="16" fillId="0" borderId="15" xfId="0" applyFont="1" applyBorder="1" applyAlignment="1" applyProtection="1">
      <alignment horizontal="center" vertical="center" wrapText="1"/>
      <protection locked="0"/>
    </xf>
    <xf numFmtId="0" fontId="16" fillId="0" borderId="19" xfId="0" applyFont="1" applyBorder="1" applyAlignment="1" applyProtection="1">
      <alignment horizontal="left" vertical="center"/>
      <protection locked="0"/>
    </xf>
    <xf numFmtId="4" fontId="16" fillId="0" borderId="20" xfId="0" applyNumberFormat="1" applyFont="1" applyBorder="1" applyAlignment="1" applyProtection="1">
      <alignment vertical="center"/>
      <protection locked="0"/>
    </xf>
    <xf numFmtId="4" fontId="16" fillId="0" borderId="20" xfId="0" applyNumberFormat="1" applyFont="1" applyBorder="1" applyAlignment="1" applyProtection="1">
      <alignment horizontal="right" vertical="center"/>
      <protection hidden="1"/>
    </xf>
    <xf numFmtId="4" fontId="16" fillId="0" borderId="19" xfId="0" applyNumberFormat="1" applyFont="1" applyBorder="1" applyAlignment="1" applyProtection="1">
      <alignment vertical="center"/>
      <protection hidden="1"/>
    </xf>
    <xf numFmtId="166" fontId="17" fillId="3" borderId="13" xfId="0" applyNumberFormat="1" applyFont="1" applyFill="1" applyBorder="1" applyAlignment="1" applyProtection="1">
      <alignment vertical="center"/>
      <protection hidden="1"/>
    </xf>
    <xf numFmtId="166" fontId="17" fillId="9" borderId="13" xfId="0" applyNumberFormat="1" applyFont="1" applyFill="1" applyBorder="1" applyAlignment="1" applyProtection="1">
      <alignment horizontal="center" vertical="center"/>
      <protection hidden="1"/>
    </xf>
    <xf numFmtId="0" fontId="16" fillId="0" borderId="1"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6" fillId="0" borderId="19" xfId="0" applyFont="1" applyBorder="1" applyAlignment="1" applyProtection="1">
      <alignment vertical="center"/>
      <protection locked="0"/>
    </xf>
    <xf numFmtId="4" fontId="16" fillId="5" borderId="20" xfId="0" applyNumberFormat="1" applyFont="1" applyFill="1" applyBorder="1" applyAlignment="1" applyProtection="1">
      <alignment vertical="center"/>
      <protection locked="0"/>
    </xf>
    <xf numFmtId="4" fontId="16" fillId="0" borderId="20" xfId="0" applyNumberFormat="1" applyFont="1" applyBorder="1" applyAlignment="1" applyProtection="1">
      <alignment vertical="center"/>
      <protection hidden="1"/>
    </xf>
    <xf numFmtId="0" fontId="16" fillId="0" borderId="21" xfId="0" applyFont="1" applyBorder="1" applyAlignment="1" applyProtection="1">
      <alignment vertical="center"/>
      <protection hidden="1"/>
    </xf>
    <xf numFmtId="4" fontId="16" fillId="0" borderId="4" xfId="0" applyNumberFormat="1" applyFont="1" applyBorder="1" applyAlignment="1" applyProtection="1">
      <alignment vertical="center"/>
      <protection locked="0"/>
    </xf>
    <xf numFmtId="0" fontId="16" fillId="0" borderId="4" xfId="0" applyFont="1" applyBorder="1" applyAlignment="1" applyProtection="1">
      <alignment horizontal="center" vertical="center"/>
      <protection hidden="1"/>
    </xf>
    <xf numFmtId="0" fontId="34"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4" fontId="35" fillId="0" borderId="13" xfId="0" applyNumberFormat="1" applyFont="1" applyBorder="1" applyAlignment="1" applyProtection="1">
      <alignment vertical="center"/>
      <protection locked="0"/>
    </xf>
    <xf numFmtId="4" fontId="16" fillId="0" borderId="16" xfId="0" applyNumberFormat="1" applyFont="1" applyBorder="1" applyAlignment="1" applyProtection="1">
      <alignment horizontal="right" vertical="center"/>
      <protection hidden="1"/>
    </xf>
    <xf numFmtId="0" fontId="35" fillId="0" borderId="16" xfId="0" applyFont="1" applyBorder="1" applyAlignment="1" applyProtection="1">
      <alignment vertical="center"/>
      <protection hidden="1"/>
    </xf>
    <xf numFmtId="0" fontId="17" fillId="0" borderId="4" xfId="0" applyFont="1" applyBorder="1" applyAlignment="1" applyProtection="1">
      <alignment horizontal="right" vertical="center"/>
      <protection hidden="1"/>
    </xf>
    <xf numFmtId="166" fontId="36" fillId="3" borderId="13" xfId="0" applyNumberFormat="1" applyFont="1" applyFill="1" applyBorder="1" applyAlignment="1" applyProtection="1">
      <alignment vertical="center"/>
      <protection hidden="1"/>
    </xf>
    <xf numFmtId="4" fontId="36" fillId="9" borderId="4" xfId="0" applyNumberFormat="1" applyFont="1" applyFill="1" applyBorder="1" applyAlignment="1" applyProtection="1">
      <alignment vertical="center"/>
      <protection hidden="1"/>
    </xf>
    <xf numFmtId="0" fontId="36" fillId="0" borderId="4" xfId="0" applyFont="1" applyBorder="1" applyAlignment="1" applyProtection="1">
      <alignment vertical="center"/>
      <protection hidden="1"/>
    </xf>
    <xf numFmtId="4" fontId="36" fillId="2" borderId="4" xfId="0" applyNumberFormat="1" applyFont="1" applyFill="1" applyBorder="1" applyAlignment="1" applyProtection="1">
      <alignment vertical="center"/>
      <protection hidden="1"/>
    </xf>
    <xf numFmtId="4" fontId="37" fillId="10" borderId="4" xfId="0" applyNumberFormat="1" applyFont="1" applyFill="1" applyBorder="1" applyAlignment="1" applyProtection="1">
      <alignment horizontal="center" vertical="center"/>
      <protection hidden="1"/>
    </xf>
    <xf numFmtId="0" fontId="16" fillId="10" borderId="4" xfId="0" applyFont="1" applyFill="1" applyBorder="1" applyAlignment="1" applyProtection="1">
      <alignment vertical="center"/>
      <protection hidden="1"/>
    </xf>
    <xf numFmtId="166" fontId="16" fillId="10" borderId="4" xfId="0" applyNumberFormat="1" applyFont="1" applyFill="1" applyBorder="1" applyAlignment="1" applyProtection="1">
      <alignment vertical="center"/>
      <protection hidden="1"/>
    </xf>
    <xf numFmtId="166" fontId="16" fillId="5" borderId="22" xfId="0" applyNumberFormat="1" applyFont="1" applyFill="1" applyBorder="1" applyAlignment="1" applyProtection="1">
      <alignment vertical="center"/>
      <protection locked="0"/>
    </xf>
    <xf numFmtId="0" fontId="16" fillId="0" borderId="33" xfId="0" applyFont="1" applyBorder="1" applyAlignment="1" applyProtection="1">
      <alignment vertical="center"/>
      <protection hidden="1"/>
    </xf>
    <xf numFmtId="0" fontId="16" fillId="0" borderId="20" xfId="0" applyFont="1" applyBorder="1" applyAlignment="1" applyProtection="1">
      <alignment vertical="center"/>
      <protection locked="0"/>
    </xf>
    <xf numFmtId="0" fontId="10" fillId="0" borderId="16" xfId="0" applyFont="1" applyBorder="1" applyAlignment="1" applyProtection="1">
      <alignment vertical="center" wrapText="1"/>
      <protection hidden="1"/>
    </xf>
    <xf numFmtId="0" fontId="10" fillId="0" borderId="19" xfId="0" applyFont="1" applyBorder="1" applyAlignment="1" applyProtection="1">
      <alignment vertical="center" wrapText="1"/>
      <protection hidden="1"/>
    </xf>
    <xf numFmtId="0" fontId="14" fillId="0" borderId="17" xfId="0" applyFont="1" applyBorder="1" applyAlignment="1" applyProtection="1">
      <alignment vertical="center" wrapText="1"/>
      <protection locked="0"/>
    </xf>
    <xf numFmtId="0" fontId="3" fillId="0" borderId="20" xfId="0" applyFont="1" applyBorder="1" applyAlignment="1" applyProtection="1">
      <alignment vertical="center"/>
      <protection locked="0"/>
    </xf>
    <xf numFmtId="0" fontId="3" fillId="0" borderId="0" xfId="0" applyFont="1" applyAlignment="1" applyProtection="1">
      <alignment wrapText="1"/>
      <protection hidden="1"/>
    </xf>
    <xf numFmtId="0" fontId="0" fillId="0" borderId="9" xfId="0" applyBorder="1"/>
    <xf numFmtId="0" fontId="0" fillId="0" borderId="15" xfId="0" applyBorder="1"/>
    <xf numFmtId="0" fontId="38" fillId="0" borderId="34" xfId="0" applyFont="1" applyBorder="1" applyAlignment="1">
      <alignment horizontal="left" vertical="center"/>
    </xf>
    <xf numFmtId="9" fontId="39" fillId="0" borderId="38" xfId="0" applyNumberFormat="1" applyFont="1" applyBorder="1" applyAlignment="1">
      <alignment horizontal="center" vertical="center"/>
    </xf>
    <xf numFmtId="0" fontId="39" fillId="0" borderId="0" xfId="0" applyFont="1" applyAlignment="1">
      <alignment horizontal="center" vertical="center"/>
    </xf>
    <xf numFmtId="0" fontId="38" fillId="0" borderId="39" xfId="0" applyFont="1" applyBorder="1" applyAlignment="1">
      <alignment horizontal="left" vertical="center"/>
    </xf>
    <xf numFmtId="10" fontId="39" fillId="0" borderId="32" xfId="0" applyNumberFormat="1" applyFont="1" applyBorder="1" applyAlignment="1">
      <alignment horizontal="center" vertical="center"/>
    </xf>
    <xf numFmtId="168" fontId="39" fillId="0" borderId="32" xfId="0" applyNumberFormat="1" applyFont="1" applyBorder="1" applyAlignment="1">
      <alignment horizontal="center" vertical="center"/>
    </xf>
    <xf numFmtId="0" fontId="38" fillId="0" borderId="41" xfId="0" applyFont="1" applyBorder="1" applyAlignment="1">
      <alignment horizontal="left" vertical="center"/>
    </xf>
    <xf numFmtId="14" fontId="39" fillId="0" borderId="44" xfId="0" applyNumberFormat="1" applyFont="1" applyBorder="1" applyAlignment="1">
      <alignment horizontal="center" vertical="center"/>
    </xf>
    <xf numFmtId="0" fontId="38" fillId="0" borderId="45" xfId="0" applyFont="1" applyBorder="1" applyAlignment="1">
      <alignment horizontal="left" vertical="center"/>
    </xf>
    <xf numFmtId="0" fontId="38" fillId="0" borderId="28" xfId="0" applyFont="1" applyBorder="1" applyAlignment="1">
      <alignment vertical="center" wrapText="1"/>
    </xf>
    <xf numFmtId="0" fontId="38" fillId="0" borderId="51" xfId="0" applyFont="1" applyBorder="1" applyAlignment="1">
      <alignment vertical="center" wrapText="1"/>
    </xf>
    <xf numFmtId="0" fontId="38" fillId="0" borderId="29" xfId="0" applyFont="1" applyBorder="1" applyAlignment="1">
      <alignment vertical="center" wrapText="1"/>
    </xf>
    <xf numFmtId="0" fontId="38" fillId="0" borderId="28"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4" fontId="39" fillId="0" borderId="55" xfId="0" applyNumberFormat="1" applyFont="1" applyBorder="1" applyAlignment="1">
      <alignment horizontal="center" vertical="center"/>
    </xf>
    <xf numFmtId="4" fontId="40" fillId="0" borderId="56" xfId="0" applyNumberFormat="1" applyFont="1" applyBorder="1"/>
    <xf numFmtId="4" fontId="40" fillId="0" borderId="19" xfId="0" applyNumberFormat="1" applyFont="1" applyBorder="1"/>
    <xf numFmtId="4" fontId="41" fillId="0" borderId="57" xfId="0" applyNumberFormat="1" applyFont="1" applyBorder="1"/>
    <xf numFmtId="4" fontId="42" fillId="0" borderId="57" xfId="0" applyNumberFormat="1" applyFont="1" applyBorder="1"/>
    <xf numFmtId="169" fontId="43" fillId="0" borderId="58" xfId="0" applyNumberFormat="1" applyFont="1" applyBorder="1" applyAlignment="1">
      <alignment horizontal="right" vertical="center"/>
    </xf>
    <xf numFmtId="170" fontId="39" fillId="0" borderId="36" xfId="0" applyNumberFormat="1" applyFont="1" applyBorder="1" applyAlignment="1">
      <alignment horizontal="center" vertical="center"/>
    </xf>
    <xf numFmtId="169" fontId="43" fillId="0" borderId="59" xfId="0" applyNumberFormat="1" applyFont="1" applyBorder="1" applyAlignment="1">
      <alignment horizontal="center" vertical="center"/>
    </xf>
    <xf numFmtId="169" fontId="44" fillId="0" borderId="60" xfId="0" applyNumberFormat="1" applyFont="1" applyBorder="1" applyAlignment="1">
      <alignment horizontal="center" vertical="center"/>
    </xf>
    <xf numFmtId="4" fontId="40" fillId="0" borderId="39" xfId="0" applyNumberFormat="1" applyFont="1" applyBorder="1"/>
    <xf numFmtId="14" fontId="39" fillId="0" borderId="12" xfId="0" applyNumberFormat="1" applyFont="1" applyBorder="1" applyAlignment="1">
      <alignment horizontal="center" vertical="center"/>
    </xf>
    <xf numFmtId="4" fontId="40" fillId="0" borderId="61" xfId="0" applyNumberFormat="1" applyFont="1" applyBorder="1"/>
    <xf numFmtId="4" fontId="40" fillId="0" borderId="33" xfId="0" applyNumberFormat="1" applyFont="1" applyBorder="1"/>
    <xf numFmtId="4" fontId="41" fillId="0" borderId="32" xfId="0" applyNumberFormat="1" applyFont="1" applyBorder="1"/>
    <xf numFmtId="4" fontId="40" fillId="0" borderId="62" xfId="0" applyNumberFormat="1" applyFont="1" applyBorder="1"/>
    <xf numFmtId="4" fontId="42" fillId="0" borderId="32" xfId="0" applyNumberFormat="1" applyFont="1" applyBorder="1"/>
    <xf numFmtId="170" fontId="39" fillId="0" borderId="7" xfId="0" applyNumberFormat="1" applyFont="1" applyBorder="1" applyAlignment="1">
      <alignment horizontal="center" vertical="center"/>
    </xf>
    <xf numFmtId="169" fontId="38" fillId="0" borderId="1" xfId="0" applyNumberFormat="1" applyFont="1" applyBorder="1" applyAlignment="1">
      <alignment vertical="center"/>
    </xf>
    <xf numFmtId="169" fontId="38" fillId="0" borderId="30" xfId="0" applyNumberFormat="1" applyFont="1" applyBorder="1" applyAlignment="1">
      <alignment vertical="center"/>
    </xf>
    <xf numFmtId="169" fontId="44" fillId="0" borderId="30" xfId="0" applyNumberFormat="1" applyFont="1" applyBorder="1" applyAlignment="1">
      <alignment vertical="center"/>
    </xf>
    <xf numFmtId="169" fontId="38" fillId="0" borderId="2" xfId="0" applyNumberFormat="1" applyFont="1" applyBorder="1" applyAlignment="1">
      <alignment vertical="center"/>
    </xf>
    <xf numFmtId="169" fontId="38" fillId="0" borderId="3" xfId="0" applyNumberFormat="1" applyFont="1" applyBorder="1" applyAlignment="1">
      <alignment vertical="center"/>
    </xf>
    <xf numFmtId="0" fontId="39" fillId="0" borderId="0" xfId="0" applyFont="1"/>
    <xf numFmtId="0" fontId="39" fillId="0" borderId="0" xfId="0" applyFont="1" applyAlignment="1">
      <alignment horizontal="center"/>
    </xf>
    <xf numFmtId="0" fontId="7" fillId="0" borderId="4" xfId="0" applyFont="1" applyBorder="1" applyAlignment="1" applyProtection="1">
      <alignment horizontal="left" vertical="center"/>
      <protection locked="0"/>
    </xf>
    <xf numFmtId="0" fontId="11" fillId="0" borderId="4" xfId="0" applyFont="1" applyBorder="1" applyAlignment="1" applyProtection="1">
      <alignment vertical="center"/>
      <protection locked="0"/>
    </xf>
    <xf numFmtId="0" fontId="12" fillId="3" borderId="13" xfId="0" applyFont="1" applyFill="1" applyBorder="1" applyAlignment="1" applyProtection="1">
      <alignment horizontal="center" vertical="center"/>
      <protection hidden="1"/>
    </xf>
    <xf numFmtId="166" fontId="13" fillId="4" borderId="13" xfId="0" applyNumberFormat="1" applyFont="1" applyFill="1" applyBorder="1" applyAlignment="1" applyProtection="1">
      <alignment horizontal="center" vertical="center"/>
      <protection hidden="1"/>
    </xf>
    <xf numFmtId="0" fontId="16"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0" fontId="0" fillId="3" borderId="2" xfId="0" applyFill="1" applyBorder="1" applyProtection="1">
      <protection hidden="1"/>
    </xf>
    <xf numFmtId="0" fontId="0" fillId="3" borderId="3" xfId="0" applyFill="1" applyBorder="1" applyProtection="1">
      <protection hidden="1"/>
    </xf>
    <xf numFmtId="0" fontId="16" fillId="0" borderId="13" xfId="0" applyFont="1" applyBorder="1" applyAlignment="1" applyProtection="1">
      <alignment horizontal="center" vertical="center" wrapText="1"/>
      <protection locked="0"/>
    </xf>
    <xf numFmtId="0" fontId="16" fillId="0" borderId="13" xfId="0" applyFont="1" applyBorder="1" applyAlignment="1" applyProtection="1">
      <alignment vertical="center"/>
      <protection hidden="1"/>
    </xf>
    <xf numFmtId="4" fontId="16" fillId="6" borderId="4" xfId="0" applyNumberFormat="1" applyFont="1" applyFill="1" applyBorder="1" applyAlignment="1" applyProtection="1">
      <alignment vertical="center"/>
      <protection hidden="1"/>
    </xf>
    <xf numFmtId="4" fontId="16" fillId="6" borderId="4" xfId="0" applyNumberFormat="1" applyFont="1" applyFill="1" applyBorder="1" applyAlignment="1" applyProtection="1">
      <alignment horizontal="right" vertical="center"/>
      <protection hidden="1"/>
    </xf>
    <xf numFmtId="0" fontId="17" fillId="0" borderId="19" xfId="0" applyFont="1" applyBorder="1" applyAlignment="1" applyProtection="1">
      <alignment horizontal="left" vertical="center"/>
      <protection locked="0"/>
    </xf>
    <xf numFmtId="0" fontId="19" fillId="0" borderId="19" xfId="0" applyFont="1" applyBorder="1" applyAlignment="1" applyProtection="1">
      <alignment horizontal="right" vertical="center"/>
      <protection locked="0"/>
    </xf>
    <xf numFmtId="49" fontId="50" fillId="0" borderId="0" xfId="0" applyNumberFormat="1" applyFont="1" applyAlignment="1" applyProtection="1">
      <alignment horizontal="center" vertical="center"/>
      <protection locked="0"/>
    </xf>
    <xf numFmtId="0" fontId="21" fillId="2" borderId="13" xfId="0" applyFont="1" applyFill="1" applyBorder="1" applyAlignment="1" applyProtection="1">
      <alignment horizontal="right" vertical="center"/>
      <protection locked="0"/>
    </xf>
    <xf numFmtId="4" fontId="23" fillId="2" borderId="4" xfId="0" applyNumberFormat="1" applyFont="1" applyFill="1" applyBorder="1" applyAlignment="1" applyProtection="1">
      <alignment horizontal="center" vertical="center"/>
      <protection locked="0"/>
    </xf>
    <xf numFmtId="166" fontId="21" fillId="12" borderId="4"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5" fillId="0" borderId="0" xfId="0" applyFont="1" applyProtection="1">
      <protection locked="0"/>
    </xf>
    <xf numFmtId="0" fontId="5" fillId="0" borderId="12" xfId="0" applyFont="1" applyBorder="1" applyAlignment="1" applyProtection="1">
      <alignment horizontal="center"/>
      <protection locked="0"/>
    </xf>
    <xf numFmtId="164" fontId="5" fillId="0" borderId="8" xfId="0" applyNumberFormat="1" applyFont="1" applyBorder="1" applyProtection="1">
      <protection locked="0"/>
    </xf>
    <xf numFmtId="0" fontId="16" fillId="0" borderId="13" xfId="0" applyFont="1" applyBorder="1" applyAlignment="1" applyProtection="1">
      <alignment vertical="center" wrapText="1"/>
      <protection hidden="1"/>
    </xf>
    <xf numFmtId="0" fontId="16" fillId="0" borderId="13" xfId="0" applyFont="1" applyBorder="1" applyAlignment="1" applyProtection="1">
      <alignment horizontal="center" vertical="center" wrapText="1"/>
      <protection hidden="1"/>
    </xf>
    <xf numFmtId="4" fontId="16" fillId="14" borderId="4" xfId="0" applyNumberFormat="1" applyFont="1" applyFill="1" applyBorder="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locked="0"/>
    </xf>
    <xf numFmtId="166" fontId="3" fillId="0" borderId="0" xfId="0" applyNumberFormat="1" applyFont="1" applyAlignment="1" applyProtection="1">
      <alignment vertical="center"/>
      <protection locked="0"/>
    </xf>
    <xf numFmtId="0" fontId="16" fillId="0" borderId="0" xfId="0" applyFont="1" applyAlignment="1" applyProtection="1">
      <alignment horizontal="right" vertical="center"/>
      <protection hidden="1"/>
    </xf>
    <xf numFmtId="166" fontId="16" fillId="0" borderId="0" xfId="0" applyNumberFormat="1" applyFont="1" applyAlignment="1" applyProtection="1">
      <alignment vertical="center"/>
      <protection hidden="1"/>
    </xf>
    <xf numFmtId="0" fontId="25" fillId="5" borderId="25" xfId="0" applyFont="1" applyFill="1" applyBorder="1" applyAlignment="1" applyProtection="1">
      <alignment horizontal="right" vertical="center"/>
      <protection hidden="1"/>
    </xf>
    <xf numFmtId="0" fontId="25" fillId="5" borderId="0" xfId="0" applyFont="1" applyFill="1" applyAlignment="1" applyProtection="1">
      <alignment horizontal="right" vertical="center"/>
      <protection hidden="1"/>
    </xf>
    <xf numFmtId="166" fontId="17" fillId="5" borderId="14" xfId="0" applyNumberFormat="1" applyFont="1" applyFill="1" applyBorder="1" applyAlignment="1" applyProtection="1">
      <alignment vertical="center"/>
      <protection hidden="1"/>
    </xf>
    <xf numFmtId="0" fontId="29" fillId="3" borderId="28" xfId="0" applyFont="1" applyFill="1" applyBorder="1" applyAlignment="1" applyProtection="1">
      <alignment horizontal="center" vertical="center"/>
      <protection hidden="1"/>
    </xf>
    <xf numFmtId="0" fontId="29" fillId="3" borderId="29" xfId="0" applyFont="1" applyFill="1" applyBorder="1" applyAlignment="1" applyProtection="1">
      <alignment horizontal="center" vertical="center"/>
      <protection hidden="1"/>
    </xf>
    <xf numFmtId="0" fontId="29" fillId="3" borderId="1" xfId="0" applyFont="1" applyFill="1" applyBorder="1" applyAlignment="1" applyProtection="1">
      <alignment horizontal="center" vertical="center"/>
      <protection hidden="1"/>
    </xf>
    <xf numFmtId="0" fontId="29" fillId="3" borderId="30" xfId="0" applyFont="1" applyFill="1" applyBorder="1" applyAlignment="1" applyProtection="1">
      <alignment horizontal="center" vertical="center"/>
      <protection hidden="1"/>
    </xf>
    <xf numFmtId="0" fontId="4" fillId="0" borderId="26"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52" fillId="0" borderId="26" xfId="0" applyFont="1" applyBorder="1" applyAlignment="1" applyProtection="1">
      <alignment horizontal="left"/>
      <protection locked="0"/>
    </xf>
    <xf numFmtId="0" fontId="52" fillId="0" borderId="31" xfId="0" applyFont="1" applyBorder="1" applyAlignment="1" applyProtection="1">
      <alignment horizontal="left"/>
      <protection locked="0"/>
    </xf>
    <xf numFmtId="0" fontId="26" fillId="0" borderId="31" xfId="0" applyFont="1" applyBorder="1" applyAlignment="1">
      <alignment horizontal="left"/>
    </xf>
    <xf numFmtId="0" fontId="26" fillId="0" borderId="26" xfId="0" applyFont="1" applyBorder="1" applyAlignment="1">
      <alignment horizontal="left"/>
    </xf>
    <xf numFmtId="0" fontId="5" fillId="0" borderId="27"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28" fillId="0" borderId="26" xfId="0" applyFont="1" applyBorder="1" applyAlignment="1">
      <alignment vertical="center"/>
    </xf>
    <xf numFmtId="0" fontId="29" fillId="3" borderId="30" xfId="0" applyFont="1" applyFill="1" applyBorder="1" applyAlignment="1">
      <alignment horizontal="center" vertical="center"/>
    </xf>
    <xf numFmtId="0" fontId="29" fillId="3" borderId="28" xfId="0" applyFont="1" applyFill="1" applyBorder="1" applyAlignment="1">
      <alignment horizontal="center" vertical="center"/>
    </xf>
    <xf numFmtId="0" fontId="28" fillId="0" borderId="27" xfId="0" applyFont="1" applyBorder="1" applyAlignment="1">
      <alignment vertical="center"/>
    </xf>
    <xf numFmtId="166" fontId="17" fillId="2" borderId="4" xfId="0" applyNumberFormat="1" applyFont="1" applyFill="1" applyBorder="1" applyAlignment="1" applyProtection="1">
      <alignment vertical="center"/>
      <protection locked="0"/>
    </xf>
    <xf numFmtId="0" fontId="16" fillId="0" borderId="20" xfId="0" applyFont="1" applyBorder="1" applyAlignment="1">
      <alignment vertical="center"/>
    </xf>
    <xf numFmtId="0" fontId="16" fillId="0" borderId="0" xfId="0" applyFont="1" applyAlignment="1">
      <alignment vertical="center"/>
    </xf>
    <xf numFmtId="166" fontId="17" fillId="8" borderId="17" xfId="0" applyNumberFormat="1" applyFont="1" applyFill="1" applyBorder="1" applyAlignment="1">
      <alignment vertical="center"/>
    </xf>
    <xf numFmtId="4" fontId="16" fillId="0" borderId="0" xfId="0" applyNumberFormat="1" applyFont="1" applyAlignment="1">
      <alignment vertical="center"/>
    </xf>
    <xf numFmtId="49" fontId="50" fillId="0" borderId="0" xfId="0" applyNumberFormat="1" applyFont="1" applyAlignment="1">
      <alignment horizontal="center" vertical="center"/>
    </xf>
    <xf numFmtId="166" fontId="17" fillId="15" borderId="4" xfId="0" applyNumberFormat="1" applyFont="1" applyFill="1" applyBorder="1" applyAlignment="1" applyProtection="1">
      <alignment vertical="center"/>
      <protection locked="0"/>
    </xf>
    <xf numFmtId="0" fontId="23" fillId="12" borderId="4" xfId="0" applyFont="1" applyFill="1" applyBorder="1" applyAlignment="1">
      <alignment vertical="center"/>
    </xf>
    <xf numFmtId="0" fontId="21" fillId="2" borderId="4" xfId="0" applyFont="1" applyFill="1" applyBorder="1" applyAlignment="1">
      <alignment horizontal="center" vertical="center"/>
    </xf>
    <xf numFmtId="4" fontId="23"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0" fontId="14" fillId="2" borderId="13" xfId="0" applyFont="1" applyFill="1" applyBorder="1" applyAlignment="1">
      <alignment horizontal="right" vertical="center"/>
    </xf>
    <xf numFmtId="0" fontId="21" fillId="5" borderId="4" xfId="0" applyFont="1" applyFill="1" applyBorder="1" applyAlignment="1">
      <alignment vertical="center"/>
    </xf>
    <xf numFmtId="166" fontId="16" fillId="5" borderId="0" xfId="0" applyNumberFormat="1" applyFont="1" applyFill="1" applyAlignment="1">
      <alignment vertical="center"/>
    </xf>
    <xf numFmtId="166" fontId="16" fillId="0" borderId="0" xfId="0" applyNumberFormat="1" applyFont="1" applyAlignment="1">
      <alignment vertical="center"/>
    </xf>
    <xf numFmtId="0" fontId="16" fillId="0" borderId="0" xfId="0" applyFont="1" applyAlignment="1">
      <alignment horizontal="right" vertical="center"/>
    </xf>
    <xf numFmtId="166" fontId="16" fillId="2" borderId="4" xfId="0" applyNumberFormat="1" applyFont="1" applyFill="1" applyBorder="1" applyAlignment="1">
      <alignment vertical="center"/>
    </xf>
    <xf numFmtId="49" fontId="50" fillId="0" borderId="17" xfId="0" applyNumberFormat="1" applyFont="1" applyBorder="1" applyAlignment="1" applyProtection="1">
      <alignment horizontal="center" vertical="center"/>
      <protection locked="0"/>
    </xf>
    <xf numFmtId="0" fontId="16" fillId="0" borderId="18" xfId="0" applyFont="1" applyBorder="1" applyAlignment="1" applyProtection="1">
      <alignment vertical="center"/>
      <protection locked="0"/>
    </xf>
    <xf numFmtId="4" fontId="16" fillId="0" borderId="13" xfId="0" applyNumberFormat="1" applyFont="1" applyBorder="1" applyAlignment="1">
      <alignment vertical="center"/>
    </xf>
    <xf numFmtId="166" fontId="16" fillId="0" borderId="13" xfId="0" applyNumberFormat="1" applyFont="1" applyBorder="1" applyAlignment="1" applyProtection="1">
      <alignment vertical="center"/>
      <protection locked="0"/>
    </xf>
    <xf numFmtId="0" fontId="16" fillId="0" borderId="16" xfId="0" applyFont="1" applyBorder="1" applyAlignment="1" applyProtection="1">
      <alignment horizontal="right" vertical="center"/>
      <protection locked="0"/>
    </xf>
    <xf numFmtId="4" fontId="16" fillId="0" borderId="4" xfId="0" applyNumberFormat="1" applyFont="1" applyBorder="1" applyAlignment="1">
      <alignment vertical="center"/>
    </xf>
    <xf numFmtId="0" fontId="16" fillId="0" borderId="13"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50" fillId="0" borderId="0" xfId="0" applyFont="1" applyAlignment="1" applyProtection="1">
      <alignment vertical="center"/>
      <protection locked="0"/>
    </xf>
    <xf numFmtId="166" fontId="16" fillId="8" borderId="4" xfId="0" applyNumberFormat="1" applyFont="1" applyFill="1" applyBorder="1" applyAlignment="1">
      <alignment vertical="center"/>
    </xf>
    <xf numFmtId="0" fontId="21" fillId="0" borderId="4" xfId="0" applyFont="1" applyBorder="1" applyAlignment="1">
      <alignment horizontal="right" vertical="center"/>
    </xf>
    <xf numFmtId="166" fontId="35" fillId="2" borderId="4" xfId="0" applyNumberFormat="1" applyFont="1" applyFill="1" applyBorder="1" applyAlignment="1">
      <alignment vertical="center"/>
    </xf>
    <xf numFmtId="0" fontId="53" fillId="0" borderId="4" xfId="0" applyFont="1" applyBorder="1" applyAlignment="1" applyProtection="1">
      <alignment vertical="center"/>
      <protection locked="0"/>
    </xf>
    <xf numFmtId="0" fontId="35" fillId="0" borderId="4" xfId="0" applyFont="1" applyBorder="1" applyAlignment="1" applyProtection="1">
      <alignment vertical="center"/>
      <protection locked="0"/>
    </xf>
    <xf numFmtId="166" fontId="35" fillId="0" borderId="4" xfId="0" applyNumberFormat="1" applyFont="1" applyBorder="1" applyAlignment="1">
      <alignment vertical="center"/>
    </xf>
    <xf numFmtId="0" fontId="35" fillId="0" borderId="4" xfId="0" applyFont="1" applyBorder="1" applyAlignment="1">
      <alignment horizontal="right" vertical="center"/>
    </xf>
    <xf numFmtId="0" fontId="16" fillId="0" borderId="4" xfId="0" applyFont="1" applyBorder="1" applyAlignment="1">
      <alignment horizontal="center" vertical="center"/>
    </xf>
    <xf numFmtId="166" fontId="17" fillId="2" borderId="4" xfId="0" applyNumberFormat="1" applyFont="1" applyFill="1" applyBorder="1" applyAlignment="1">
      <alignment vertical="center"/>
    </xf>
    <xf numFmtId="166" fontId="17" fillId="5" borderId="13" xfId="0" applyNumberFormat="1" applyFont="1" applyFill="1" applyBorder="1" applyAlignment="1">
      <alignment horizontal="center" vertical="center"/>
    </xf>
    <xf numFmtId="166" fontId="17" fillId="5" borderId="13" xfId="0" applyNumberFormat="1" applyFont="1" applyFill="1" applyBorder="1" applyAlignment="1">
      <alignment vertical="center"/>
    </xf>
    <xf numFmtId="0" fontId="17" fillId="0" borderId="4" xfId="0" applyFont="1" applyBorder="1" applyAlignment="1">
      <alignment horizontal="right" vertical="center"/>
    </xf>
    <xf numFmtId="4" fontId="16" fillId="0" borderId="13" xfId="0" applyNumberFormat="1" applyFont="1" applyBorder="1" applyAlignment="1">
      <alignment horizontal="right" vertical="center"/>
    </xf>
    <xf numFmtId="4" fontId="16" fillId="3" borderId="4" xfId="0" applyNumberFormat="1" applyFont="1" applyFill="1" applyBorder="1" applyAlignment="1">
      <alignment vertical="center"/>
    </xf>
    <xf numFmtId="0" fontId="16" fillId="0" borderId="14" xfId="0" applyFont="1" applyBorder="1" applyAlignment="1">
      <alignment horizontal="center" vertical="center" wrapText="1"/>
    </xf>
    <xf numFmtId="0" fontId="16" fillId="0" borderId="13" xfId="0" applyFont="1" applyBorder="1" applyAlignment="1">
      <alignment vertical="center" wrapText="1"/>
    </xf>
    <xf numFmtId="0" fontId="14" fillId="0" borderId="4" xfId="0" applyFont="1" applyBorder="1" applyAlignment="1">
      <alignment horizontal="center" vertical="center" wrapText="1"/>
    </xf>
    <xf numFmtId="0" fontId="7" fillId="0" borderId="4" xfId="0" applyFont="1" applyBorder="1" applyAlignment="1">
      <alignment vertical="center"/>
    </xf>
    <xf numFmtId="166" fontId="13" fillId="4" borderId="13"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11" fillId="0" borderId="4" xfId="0" applyFont="1" applyBorder="1" applyAlignment="1">
      <alignment vertical="center"/>
    </xf>
    <xf numFmtId="0" fontId="7" fillId="0" borderId="4" xfId="0" applyFont="1" applyBorder="1" applyAlignment="1">
      <alignment horizontal="left" vertical="center"/>
    </xf>
    <xf numFmtId="0" fontId="16" fillId="0" borderId="4" xfId="0" applyFont="1" applyBorder="1" applyAlignment="1">
      <alignment vertical="center"/>
    </xf>
    <xf numFmtId="4" fontId="16" fillId="0" borderId="4" xfId="0" applyNumberFormat="1" applyFont="1" applyBorder="1" applyAlignment="1">
      <alignment horizontal="center" vertical="center"/>
    </xf>
    <xf numFmtId="0" fontId="18" fillId="0" borderId="0" xfId="0" applyFont="1" applyProtection="1">
      <protection locked="0"/>
    </xf>
    <xf numFmtId="4" fontId="16" fillId="6" borderId="4" xfId="0" applyNumberFormat="1" applyFont="1" applyFill="1" applyBorder="1" applyAlignment="1">
      <alignment vertical="center"/>
    </xf>
    <xf numFmtId="4" fontId="16" fillId="6" borderId="13" xfId="0" applyNumberFormat="1" applyFont="1" applyFill="1" applyBorder="1" applyAlignment="1">
      <alignment horizontal="right" vertical="center"/>
    </xf>
    <xf numFmtId="4" fontId="16" fillId="6" borderId="13" xfId="0" applyNumberFormat="1" applyFont="1" applyFill="1" applyBorder="1" applyAlignment="1" applyProtection="1">
      <alignment vertical="center"/>
      <protection locked="0"/>
    </xf>
    <xf numFmtId="0" fontId="7" fillId="6" borderId="4" xfId="0" applyFont="1" applyFill="1" applyBorder="1" applyAlignment="1" applyProtection="1">
      <alignment vertical="center"/>
      <protection locked="0"/>
    </xf>
    <xf numFmtId="0" fontId="3" fillId="5" borderId="0" xfId="0" applyFont="1" applyFill="1" applyAlignment="1">
      <alignment wrapText="1"/>
    </xf>
    <xf numFmtId="0" fontId="1" fillId="0" borderId="0" xfId="0" applyFont="1"/>
    <xf numFmtId="0" fontId="14" fillId="0" borderId="4" xfId="0" applyFont="1" applyBorder="1" applyAlignment="1">
      <alignment vertical="center"/>
    </xf>
    <xf numFmtId="0" fontId="0" fillId="0" borderId="6" xfId="0" applyBorder="1" applyProtection="1">
      <protection locked="0"/>
    </xf>
    <xf numFmtId="0" fontId="0" fillId="0" borderId="2" xfId="0" applyBorder="1" applyProtection="1">
      <protection locked="0"/>
    </xf>
    <xf numFmtId="0" fontId="29" fillId="3" borderId="29" xfId="0" applyFont="1" applyFill="1" applyBorder="1" applyAlignment="1">
      <alignment horizontal="center" vertical="center"/>
    </xf>
    <xf numFmtId="0" fontId="16" fillId="0" borderId="18" xfId="0" applyFont="1" applyBorder="1" applyAlignment="1">
      <alignment vertical="center"/>
    </xf>
    <xf numFmtId="0" fontId="16" fillId="0" borderId="16" xfId="0" applyFont="1" applyBorder="1" applyAlignment="1">
      <alignment horizontal="right" vertical="center"/>
    </xf>
    <xf numFmtId="4" fontId="16" fillId="5" borderId="4" xfId="0" applyNumberFormat="1" applyFont="1" applyFill="1" applyBorder="1" applyAlignment="1">
      <alignment vertical="center"/>
    </xf>
    <xf numFmtId="0" fontId="16" fillId="0" borderId="14" xfId="0" applyFont="1" applyBorder="1" applyAlignment="1">
      <alignment vertical="center"/>
    </xf>
    <xf numFmtId="0" fontId="7" fillId="0" borderId="4" xfId="0" applyFont="1" applyBorder="1" applyAlignment="1">
      <alignment vertical="center" wrapText="1"/>
    </xf>
    <xf numFmtId="4" fontId="35" fillId="0" borderId="13" xfId="0" applyNumberFormat="1" applyFont="1" applyBorder="1" applyAlignment="1">
      <alignment vertical="center"/>
    </xf>
    <xf numFmtId="4" fontId="16" fillId="8" borderId="4" xfId="0" applyNumberFormat="1" applyFont="1" applyFill="1" applyBorder="1" applyAlignment="1">
      <alignment vertical="center"/>
    </xf>
    <xf numFmtId="0" fontId="52" fillId="0" borderId="26" xfId="0" applyFont="1" applyBorder="1" applyAlignment="1">
      <alignment horizontal="left"/>
    </xf>
    <xf numFmtId="0" fontId="52" fillId="0" borderId="31" xfId="0" applyFont="1" applyBorder="1" applyAlignment="1">
      <alignment horizontal="left"/>
    </xf>
    <xf numFmtId="0" fontId="5" fillId="0" borderId="26" xfId="0" applyFont="1" applyBorder="1" applyAlignment="1">
      <alignment vertical="center"/>
    </xf>
    <xf numFmtId="0" fontId="29" fillId="0" borderId="26" xfId="0" applyFont="1" applyBorder="1" applyAlignment="1">
      <alignment horizontal="left"/>
    </xf>
    <xf numFmtId="0" fontId="29" fillId="0" borderId="31" xfId="0" applyFont="1" applyBorder="1" applyAlignment="1">
      <alignment horizontal="left"/>
    </xf>
    <xf numFmtId="0" fontId="54" fillId="0" borderId="6" xfId="0" applyFont="1" applyBorder="1" applyAlignment="1">
      <alignment vertical="center" wrapText="1"/>
    </xf>
    <xf numFmtId="0" fontId="3" fillId="0" borderId="0" xfId="0" applyFont="1" applyProtection="1">
      <protection hidden="1"/>
    </xf>
    <xf numFmtId="0" fontId="54" fillId="0" borderId="0" xfId="0" applyFont="1" applyAlignment="1">
      <alignment vertical="center" wrapText="1"/>
    </xf>
    <xf numFmtId="0" fontId="38" fillId="0" borderId="34" xfId="0" applyFont="1" applyBorder="1" applyAlignment="1" applyProtection="1">
      <alignment horizontal="left" vertical="center"/>
      <protection locked="0"/>
    </xf>
    <xf numFmtId="9" fontId="39" fillId="0" borderId="38" xfId="0" applyNumberFormat="1"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8" fillId="0" borderId="39" xfId="0" applyFont="1" applyBorder="1" applyAlignment="1" applyProtection="1">
      <alignment horizontal="left" vertical="center"/>
      <protection locked="0"/>
    </xf>
    <xf numFmtId="10" fontId="39" fillId="0" borderId="32" xfId="0" applyNumberFormat="1" applyFont="1" applyBorder="1" applyAlignment="1" applyProtection="1">
      <alignment horizontal="center" vertical="center"/>
      <protection locked="0"/>
    </xf>
    <xf numFmtId="168" fontId="39" fillId="0" borderId="32" xfId="0" applyNumberFormat="1" applyFont="1" applyBorder="1" applyAlignment="1" applyProtection="1">
      <alignment horizontal="center" vertical="center"/>
      <protection locked="0"/>
    </xf>
    <xf numFmtId="0" fontId="38" fillId="0" borderId="41" xfId="0" applyFont="1" applyBorder="1" applyAlignment="1" applyProtection="1">
      <alignment horizontal="left" vertical="center"/>
      <protection locked="0"/>
    </xf>
    <xf numFmtId="14" fontId="39" fillId="0" borderId="44" xfId="0" applyNumberFormat="1" applyFont="1" applyBorder="1" applyAlignment="1" applyProtection="1">
      <alignment horizontal="center" vertical="center"/>
      <protection locked="0"/>
    </xf>
    <xf numFmtId="0" fontId="38" fillId="0" borderId="45" xfId="0" applyFont="1" applyBorder="1" applyAlignment="1" applyProtection="1">
      <alignment horizontal="left" vertical="center"/>
      <protection locked="0"/>
    </xf>
    <xf numFmtId="0" fontId="38" fillId="0" borderId="28" xfId="0" applyFont="1" applyBorder="1" applyAlignment="1" applyProtection="1">
      <alignment vertical="center" wrapText="1"/>
      <protection locked="0"/>
    </xf>
    <xf numFmtId="0" fontId="38" fillId="0" borderId="51" xfId="0" applyFont="1" applyBorder="1" applyAlignment="1" applyProtection="1">
      <alignment vertical="center" wrapText="1"/>
      <protection locked="0"/>
    </xf>
    <xf numFmtId="0" fontId="38" fillId="0" borderId="29" xfId="0" applyFont="1" applyBorder="1" applyAlignment="1" applyProtection="1">
      <alignment vertical="center" wrapText="1"/>
      <protection locked="0"/>
    </xf>
    <xf numFmtId="0" fontId="38" fillId="0" borderId="28" xfId="0" applyFont="1" applyBorder="1" applyAlignment="1" applyProtection="1">
      <alignment horizontal="center" vertical="center" wrapText="1"/>
      <protection locked="0"/>
    </xf>
    <xf numFmtId="0" fontId="38" fillId="0" borderId="51" xfId="0" applyFont="1" applyBorder="1" applyAlignment="1" applyProtection="1">
      <alignment horizontal="center" vertical="center" wrapText="1"/>
      <protection locked="0"/>
    </xf>
    <xf numFmtId="0" fontId="38" fillId="0" borderId="29" xfId="0" applyFont="1" applyBorder="1" applyAlignment="1" applyProtection="1">
      <alignment horizontal="center" vertical="center" wrapText="1"/>
      <protection locked="0"/>
    </xf>
    <xf numFmtId="0" fontId="38" fillId="0" borderId="41" xfId="0" applyFont="1" applyBorder="1" applyAlignment="1" applyProtection="1">
      <alignment horizontal="center" vertical="center" wrapText="1"/>
      <protection locked="0"/>
    </xf>
    <xf numFmtId="0" fontId="38" fillId="0" borderId="52"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14" fontId="39" fillId="0" borderId="55" xfId="0" applyNumberFormat="1" applyFont="1" applyBorder="1" applyAlignment="1" applyProtection="1">
      <alignment horizontal="center" vertical="center"/>
      <protection locked="0"/>
    </xf>
    <xf numFmtId="4" fontId="40" fillId="0" borderId="56" xfId="0" applyNumberFormat="1" applyFont="1" applyBorder="1" applyProtection="1">
      <protection locked="0"/>
    </xf>
    <xf numFmtId="4" fontId="40" fillId="0" borderId="19" xfId="0" applyNumberFormat="1" applyFont="1" applyBorder="1" applyProtection="1">
      <protection locked="0"/>
    </xf>
    <xf numFmtId="4" fontId="40" fillId="0" borderId="39" xfId="0" applyNumberFormat="1" applyFont="1" applyBorder="1" applyProtection="1">
      <protection locked="0"/>
    </xf>
    <xf numFmtId="14" fontId="39" fillId="0" borderId="12" xfId="0" applyNumberFormat="1" applyFont="1" applyBorder="1" applyAlignment="1" applyProtection="1">
      <alignment horizontal="center" vertical="center"/>
      <protection locked="0"/>
    </xf>
    <xf numFmtId="4" fontId="40" fillId="0" borderId="61" xfId="0" applyNumberFormat="1" applyFont="1" applyBorder="1" applyProtection="1">
      <protection locked="0"/>
    </xf>
    <xf numFmtId="4" fontId="40" fillId="0" borderId="33" xfId="0" applyNumberFormat="1" applyFont="1" applyBorder="1" applyProtection="1">
      <protection locked="0"/>
    </xf>
    <xf numFmtId="4" fontId="40" fillId="0" borderId="62" xfId="0" applyNumberFormat="1" applyFont="1" applyBorder="1" applyProtection="1">
      <protection locked="0"/>
    </xf>
    <xf numFmtId="169" fontId="38" fillId="0" borderId="1" xfId="0" applyNumberFormat="1" applyFont="1" applyBorder="1" applyAlignment="1" applyProtection="1">
      <alignment vertical="center"/>
      <protection locked="0"/>
    </xf>
    <xf numFmtId="169" fontId="38" fillId="0" borderId="2" xfId="0" applyNumberFormat="1" applyFont="1" applyBorder="1" applyAlignment="1" applyProtection="1">
      <alignment vertical="center"/>
      <protection locked="0"/>
    </xf>
    <xf numFmtId="169" fontId="38" fillId="0" borderId="3" xfId="0" applyNumberFormat="1" applyFont="1" applyBorder="1" applyAlignment="1" applyProtection="1">
      <alignment vertical="center"/>
      <protection locked="0"/>
    </xf>
    <xf numFmtId="0" fontId="39" fillId="0" borderId="0" xfId="0" applyFont="1" applyProtection="1">
      <protection locked="0"/>
    </xf>
    <xf numFmtId="0" fontId="54" fillId="0" borderId="6" xfId="0" applyFont="1" applyBorder="1" applyAlignment="1" applyProtection="1">
      <alignment vertical="center" wrapText="1"/>
      <protection locked="0"/>
    </xf>
    <xf numFmtId="0" fontId="54" fillId="0" borderId="0" xfId="0" applyFont="1" applyAlignment="1" applyProtection="1">
      <alignment vertical="center" wrapText="1"/>
      <protection locked="0"/>
    </xf>
    <xf numFmtId="0" fontId="58"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8" fillId="0" borderId="4" xfId="0" applyFont="1" applyBorder="1" applyAlignment="1" applyProtection="1">
      <alignment vertical="center" wrapText="1"/>
      <protection locked="0"/>
    </xf>
    <xf numFmtId="0" fontId="56" fillId="0" borderId="0" xfId="0" applyFont="1" applyProtection="1">
      <protection locked="0"/>
    </xf>
    <xf numFmtId="14" fontId="55" fillId="0" borderId="0" xfId="0" applyNumberFormat="1" applyFont="1" applyAlignment="1" applyProtection="1">
      <alignment vertical="center" wrapText="1"/>
      <protection locked="0"/>
    </xf>
    <xf numFmtId="0" fontId="39" fillId="0" borderId="0" xfId="0" applyFont="1" applyAlignment="1" applyProtection="1">
      <alignment horizontal="center"/>
      <protection locked="0"/>
    </xf>
    <xf numFmtId="0" fontId="56" fillId="0" borderId="4" xfId="0" applyFont="1" applyBorder="1"/>
    <xf numFmtId="14" fontId="55" fillId="0" borderId="4" xfId="0" applyNumberFormat="1" applyFont="1" applyBorder="1" applyAlignment="1">
      <alignment vertical="center" wrapText="1"/>
    </xf>
    <xf numFmtId="0" fontId="55" fillId="0" borderId="4" xfId="0" applyFont="1" applyBorder="1" applyAlignment="1">
      <alignment vertical="center" wrapText="1"/>
    </xf>
    <xf numFmtId="2" fontId="55" fillId="0" borderId="4" xfId="0" applyNumberFormat="1" applyFont="1" applyBorder="1" applyAlignment="1">
      <alignment vertical="center" wrapText="1"/>
    </xf>
    <xf numFmtId="169" fontId="43" fillId="0" borderId="4" xfId="0" applyNumberFormat="1" applyFont="1" applyBorder="1" applyAlignment="1">
      <alignment horizontal="right" vertical="center"/>
    </xf>
    <xf numFmtId="164" fontId="5" fillId="0" borderId="8" xfId="0" applyNumberFormat="1" applyFont="1" applyBorder="1" applyAlignment="1" applyProtection="1">
      <alignment horizontal="center"/>
      <protection locked="0"/>
    </xf>
    <xf numFmtId="164" fontId="5" fillId="0" borderId="10" xfId="0" applyNumberFormat="1" applyFont="1" applyBorder="1" applyAlignment="1" applyProtection="1">
      <alignment horizontal="center"/>
      <protection locked="0"/>
    </xf>
    <xf numFmtId="0" fontId="3" fillId="3" borderId="5"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wrapText="1"/>
      <protection hidden="1"/>
    </xf>
    <xf numFmtId="0" fontId="3" fillId="3" borderId="12" xfId="0" applyFont="1" applyFill="1" applyBorder="1" applyAlignment="1" applyProtection="1">
      <alignment horizontal="center" wrapText="1"/>
      <protection hidden="1"/>
    </xf>
    <xf numFmtId="0" fontId="3" fillId="3" borderId="0" xfId="0" applyFont="1" applyFill="1" applyAlignment="1" applyProtection="1">
      <alignment horizontal="center" wrapText="1"/>
      <protection hidden="1"/>
    </xf>
    <xf numFmtId="0" fontId="3" fillId="3" borderId="15"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3" fillId="3" borderId="9" xfId="0" applyFont="1" applyFill="1" applyBorder="1" applyAlignment="1" applyProtection="1">
      <alignment horizontal="center" wrapText="1"/>
      <protection hidden="1"/>
    </xf>
    <xf numFmtId="0" fontId="3" fillId="3" borderId="10" xfId="0" applyFont="1" applyFill="1" applyBorder="1" applyAlignment="1" applyProtection="1">
      <alignment horizontal="center" wrapText="1"/>
      <protection hidden="1"/>
    </xf>
    <xf numFmtId="0" fontId="26" fillId="5" borderId="13"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 fontId="27" fillId="4" borderId="17" xfId="0" applyNumberFormat="1" applyFont="1" applyFill="1" applyBorder="1" applyAlignment="1" applyProtection="1">
      <alignment horizontal="center" wrapText="1"/>
      <protection locked="0"/>
    </xf>
    <xf numFmtId="0" fontId="5" fillId="0" borderId="23" xfId="0" applyFont="1" applyBorder="1" applyProtection="1">
      <protection locked="0"/>
    </xf>
    <xf numFmtId="0" fontId="5" fillId="0" borderId="18" xfId="0" applyFont="1" applyBorder="1" applyProtection="1">
      <protection locked="0"/>
    </xf>
    <xf numFmtId="0" fontId="27" fillId="0" borderId="25"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22" xfId="0" applyFont="1" applyBorder="1" applyAlignment="1" applyProtection="1">
      <alignment vertical="top"/>
      <protection locked="0"/>
    </xf>
    <xf numFmtId="0" fontId="5" fillId="0" borderId="12" xfId="0" applyFont="1" applyBorder="1" applyProtection="1">
      <protection locked="0"/>
    </xf>
    <xf numFmtId="0" fontId="5" fillId="0" borderId="15" xfId="0" applyFont="1" applyBorder="1" applyProtection="1">
      <protection locked="0"/>
    </xf>
    <xf numFmtId="0" fontId="16"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hidden="1"/>
    </xf>
    <xf numFmtId="0" fontId="2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25" fillId="5" borderId="13" xfId="0" applyFont="1" applyFill="1" applyBorder="1" applyAlignment="1" applyProtection="1">
      <alignment horizontal="right" vertical="center"/>
      <protection hidden="1"/>
    </xf>
    <xf numFmtId="0" fontId="3" fillId="0" borderId="24" xfId="0" applyFont="1" applyBorder="1" applyProtection="1">
      <protection hidden="1"/>
    </xf>
    <xf numFmtId="0" fontId="16"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7" fillId="0" borderId="16"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0" fillId="0" borderId="16" xfId="0" applyFont="1" applyBorder="1" applyAlignment="1" applyProtection="1">
      <alignment horizontal="left" vertical="center" wrapText="1"/>
      <protection hidden="1"/>
    </xf>
    <xf numFmtId="0" fontId="10" fillId="0" borderId="19" xfId="0" applyFont="1" applyBorder="1" applyAlignment="1" applyProtection="1">
      <alignment horizontal="left" vertical="center" wrapText="1"/>
      <protection hidden="1"/>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3" fillId="5" borderId="0" xfId="0" applyFont="1" applyFill="1" applyAlignment="1" applyProtection="1">
      <alignment horizontal="center" wrapText="1"/>
      <protection hidden="1"/>
    </xf>
    <xf numFmtId="3" fontId="16" fillId="0" borderId="18" xfId="0" applyNumberFormat="1" applyFont="1" applyBorder="1" applyAlignment="1" applyProtection="1">
      <alignment vertical="center"/>
      <protection hidden="1"/>
    </xf>
    <xf numFmtId="3" fontId="16" fillId="0" borderId="22" xfId="0" applyNumberFormat="1" applyFont="1" applyBorder="1" applyAlignment="1" applyProtection="1">
      <alignment vertical="center"/>
      <protection hidden="1"/>
    </xf>
    <xf numFmtId="3" fontId="16" fillId="0" borderId="21" xfId="0" applyNumberFormat="1" applyFont="1" applyBorder="1" applyAlignment="1" applyProtection="1">
      <alignment vertical="center"/>
      <protection hidden="1"/>
    </xf>
    <xf numFmtId="0" fontId="10" fillId="3" borderId="13"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164" fontId="7" fillId="0" borderId="13" xfId="0" applyNumberFormat="1" applyFont="1" applyBorder="1" applyAlignment="1" applyProtection="1">
      <alignment horizontal="center"/>
      <protection locked="0"/>
    </xf>
    <xf numFmtId="164" fontId="7" fillId="0" borderId="14" xfId="0" applyNumberFormat="1"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hidden="1"/>
    </xf>
    <xf numFmtId="0" fontId="0" fillId="0" borderId="11" xfId="0" applyBorder="1" applyAlignment="1" applyProtection="1">
      <alignment horizontal="center" vertical="center"/>
      <protection locked="0"/>
    </xf>
    <xf numFmtId="0" fontId="10" fillId="3" borderId="24" xfId="0" applyFont="1" applyFill="1" applyBorder="1" applyAlignment="1" applyProtection="1">
      <alignment horizontal="center"/>
      <protection locked="0"/>
    </xf>
    <xf numFmtId="0" fontId="6" fillId="0" borderId="9" xfId="0" applyFont="1" applyBorder="1" applyAlignment="1">
      <alignment horizontal="center" vertical="center" wrapText="1"/>
    </xf>
    <xf numFmtId="0" fontId="7" fillId="0" borderId="13" xfId="0" applyFont="1" applyBorder="1" applyAlignment="1">
      <alignment horizontal="center"/>
    </xf>
    <xf numFmtId="0" fontId="7" fillId="0" borderId="24" xfId="0" applyFont="1" applyBorder="1" applyAlignment="1">
      <alignment horizontal="center"/>
    </xf>
    <xf numFmtId="0" fontId="7" fillId="0" borderId="14" xfId="0" applyFont="1" applyBorder="1" applyAlignment="1">
      <alignment horizontal="center"/>
    </xf>
    <xf numFmtId="0" fontId="16" fillId="0" borderId="0" xfId="0" applyFont="1" applyAlignment="1">
      <alignment horizontal="center" vertical="center"/>
    </xf>
    <xf numFmtId="164"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7" fillId="0" borderId="17"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7" fillId="0" borderId="18"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63" xfId="0" applyFont="1" applyBorder="1" applyAlignment="1" applyProtection="1">
      <alignment horizontal="left" wrapText="1"/>
      <protection locked="0"/>
    </xf>
    <xf numFmtId="0" fontId="7" fillId="0" borderId="21" xfId="0" applyFont="1" applyBorder="1" applyAlignment="1" applyProtection="1">
      <alignment horizontal="left" wrapText="1"/>
      <protection locked="0"/>
    </xf>
    <xf numFmtId="0" fontId="14"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14" fillId="0" borderId="2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center" vertical="center" wrapText="1"/>
    </xf>
    <xf numFmtId="3" fontId="16" fillId="0" borderId="18" xfId="0" applyNumberFormat="1"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xf>
    <xf numFmtId="3" fontId="16" fillId="0" borderId="17" xfId="0" applyNumberFormat="1"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5" fillId="0" borderId="0" xfId="0" applyFont="1" applyProtection="1">
      <protection locked="0"/>
    </xf>
    <xf numFmtId="0" fontId="5" fillId="0" borderId="9" xfId="0" applyFont="1" applyBorder="1" applyAlignment="1" applyProtection="1">
      <alignment horizont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25" fillId="5" borderId="13" xfId="0" applyFont="1" applyFill="1" applyBorder="1" applyAlignment="1">
      <alignment horizontal="right" vertical="center"/>
    </xf>
    <xf numFmtId="0" fontId="3" fillId="0" borderId="24" xfId="0" applyFont="1" applyBorder="1"/>
    <xf numFmtId="0" fontId="3" fillId="0" borderId="14" xfId="0" applyFont="1" applyBorder="1"/>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6" borderId="4"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protection hidden="1"/>
    </xf>
    <xf numFmtId="0" fontId="10" fillId="0" borderId="16"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32" fillId="6" borderId="7" xfId="0" applyFont="1" applyFill="1" applyBorder="1" applyAlignment="1" applyProtection="1">
      <alignment horizontal="center" vertical="center" wrapText="1"/>
      <protection hidden="1"/>
    </xf>
    <xf numFmtId="0" fontId="32" fillId="6" borderId="12" xfId="0" applyFont="1" applyFill="1" applyBorder="1" applyAlignment="1" applyProtection="1">
      <alignment horizontal="center" vertical="center" wrapText="1"/>
      <protection hidden="1"/>
    </xf>
    <xf numFmtId="0" fontId="32" fillId="6" borderId="0" xfId="0" applyFont="1" applyFill="1" applyAlignment="1" applyProtection="1">
      <alignment horizontal="center" vertical="center" wrapText="1"/>
      <protection hidden="1"/>
    </xf>
    <xf numFmtId="0" fontId="32" fillId="6" borderId="15" xfId="0" applyFont="1" applyFill="1" applyBorder="1" applyAlignment="1" applyProtection="1">
      <alignment horizontal="center" vertical="center" wrapText="1"/>
      <protection hidden="1"/>
    </xf>
    <xf numFmtId="0" fontId="32" fillId="6" borderId="8" xfId="0" applyFont="1" applyFill="1" applyBorder="1" applyAlignment="1" applyProtection="1">
      <alignment horizontal="center" vertical="center" wrapText="1"/>
      <protection hidden="1"/>
    </xf>
    <xf numFmtId="0" fontId="32" fillId="6" borderId="9" xfId="0" applyFont="1" applyFill="1" applyBorder="1" applyAlignment="1" applyProtection="1">
      <alignment horizontal="center" vertical="center" wrapText="1"/>
      <protection hidden="1"/>
    </xf>
    <xf numFmtId="0" fontId="32" fillId="6" borderId="10" xfId="0" applyFont="1" applyFill="1" applyBorder="1" applyAlignment="1" applyProtection="1">
      <alignment horizontal="center" vertical="center" wrapText="1"/>
      <protection hidden="1"/>
    </xf>
    <xf numFmtId="0" fontId="11" fillId="10" borderId="13"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25" fillId="5" borderId="24" xfId="0" applyFont="1" applyFill="1" applyBorder="1" applyAlignment="1" applyProtection="1">
      <alignment horizontal="right" vertical="center"/>
      <protection hidden="1"/>
    </xf>
    <xf numFmtId="0" fontId="25" fillId="5" borderId="14" xfId="0" applyFont="1" applyFill="1" applyBorder="1" applyAlignment="1" applyProtection="1">
      <alignment horizontal="right" vertical="center"/>
      <protection hidden="1"/>
    </xf>
    <xf numFmtId="0" fontId="7" fillId="0" borderId="24" xfId="0" applyFont="1" applyBorder="1" applyAlignment="1" applyProtection="1">
      <alignment horizontal="center"/>
      <protection locked="0"/>
    </xf>
    <xf numFmtId="0" fontId="6" fillId="0" borderId="9" xfId="0" applyFont="1" applyBorder="1" applyAlignment="1" applyProtection="1">
      <alignment horizontal="center" vertical="center" wrapText="1"/>
      <protection locked="0"/>
    </xf>
    <xf numFmtId="0" fontId="10" fillId="0" borderId="1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7" fillId="0" borderId="16"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hidden="1"/>
    </xf>
    <xf numFmtId="0" fontId="3" fillId="6" borderId="49" xfId="0" applyFont="1" applyFill="1" applyBorder="1" applyAlignment="1" applyProtection="1">
      <alignment horizontal="center" vertical="center"/>
      <protection hidden="1"/>
    </xf>
    <xf numFmtId="0" fontId="3" fillId="6" borderId="39" xfId="0" applyFont="1" applyFill="1" applyBorder="1" applyAlignment="1" applyProtection="1">
      <alignment horizontal="center" vertical="center"/>
      <protection hidden="1"/>
    </xf>
    <xf numFmtId="0" fontId="3" fillId="6" borderId="41" xfId="0" applyFont="1" applyFill="1" applyBorder="1" applyAlignment="1" applyProtection="1">
      <alignment horizontal="center" vertical="center"/>
      <protection hidden="1"/>
    </xf>
    <xf numFmtId="0" fontId="3" fillId="6" borderId="52" xfId="0" applyFont="1" applyFill="1" applyBorder="1" applyAlignment="1" applyProtection="1">
      <alignment horizontal="center" vertical="center"/>
      <protection hidden="1"/>
    </xf>
    <xf numFmtId="166" fontId="3" fillId="11" borderId="64" xfId="0" applyNumberFormat="1" applyFont="1" applyFill="1" applyBorder="1" applyAlignment="1" applyProtection="1">
      <alignment horizontal="center" vertical="center"/>
      <protection hidden="1"/>
    </xf>
    <xf numFmtId="166" fontId="3" fillId="11" borderId="7" xfId="0" applyNumberFormat="1" applyFont="1" applyFill="1" applyBorder="1" applyAlignment="1" applyProtection="1">
      <alignment horizontal="center" vertical="center"/>
      <protection hidden="1"/>
    </xf>
    <xf numFmtId="166" fontId="3" fillId="11" borderId="25" xfId="0" applyNumberFormat="1" applyFont="1" applyFill="1" applyBorder="1" applyAlignment="1" applyProtection="1">
      <alignment horizontal="center" vertical="center"/>
      <protection hidden="1"/>
    </xf>
    <xf numFmtId="166" fontId="3" fillId="11" borderId="15" xfId="0" applyNumberFormat="1" applyFont="1" applyFill="1" applyBorder="1" applyAlignment="1" applyProtection="1">
      <alignment horizontal="center" vertical="center"/>
      <protection hidden="1"/>
    </xf>
    <xf numFmtId="166" fontId="3" fillId="11" borderId="66" xfId="0" applyNumberFormat="1" applyFont="1" applyFill="1" applyBorder="1" applyAlignment="1" applyProtection="1">
      <alignment horizontal="center" vertical="center"/>
      <protection hidden="1"/>
    </xf>
    <xf numFmtId="166" fontId="3" fillId="11" borderId="10"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34" fillId="6" borderId="5" xfId="0" applyFont="1" applyFill="1" applyBorder="1" applyAlignment="1" applyProtection="1">
      <alignment horizontal="center" vertical="center" wrapText="1"/>
      <protection hidden="1"/>
    </xf>
    <xf numFmtId="0" fontId="34" fillId="6" borderId="6"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34" fillId="6" borderId="12" xfId="0" applyFont="1" applyFill="1" applyBorder="1" applyAlignment="1" applyProtection="1">
      <alignment horizontal="center" vertical="center" wrapText="1"/>
      <protection hidden="1"/>
    </xf>
    <xf numFmtId="0" fontId="34" fillId="6" borderId="0" xfId="0" applyFont="1" applyFill="1" applyAlignment="1" applyProtection="1">
      <alignment horizontal="center" vertical="center" wrapText="1"/>
      <protection hidden="1"/>
    </xf>
    <xf numFmtId="0" fontId="34" fillId="6" borderId="15"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9" xfId="0" applyFont="1" applyFill="1" applyBorder="1" applyAlignment="1" applyProtection="1">
      <alignment horizontal="center" vertical="center" wrapText="1"/>
      <protection hidden="1"/>
    </xf>
    <xf numFmtId="0" fontId="34" fillId="6" borderId="10" xfId="0" applyFont="1" applyFill="1" applyBorder="1" applyAlignment="1" applyProtection="1">
      <alignment horizontal="center" vertical="center" wrapText="1"/>
      <protection hidden="1"/>
    </xf>
    <xf numFmtId="0" fontId="3" fillId="0" borderId="22" xfId="0" applyFont="1" applyBorder="1" applyAlignment="1" applyProtection="1">
      <alignment vertical="center"/>
      <protection hidden="1"/>
    </xf>
    <xf numFmtId="0" fontId="3" fillId="0" borderId="21" xfId="0" applyFont="1" applyBorder="1" applyAlignment="1" applyProtection="1">
      <alignment vertical="center"/>
      <protection hidden="1"/>
    </xf>
    <xf numFmtId="3" fontId="16" fillId="0" borderId="17" xfId="0" applyNumberFormat="1" applyFont="1" applyBorder="1" applyAlignment="1" applyProtection="1">
      <alignment vertical="center"/>
      <protection hidden="1"/>
    </xf>
    <xf numFmtId="0" fontId="3" fillId="0" borderId="25" xfId="0" applyFont="1" applyBorder="1" applyAlignment="1" applyProtection="1">
      <alignment vertical="center"/>
      <protection hidden="1"/>
    </xf>
    <xf numFmtId="0" fontId="3" fillId="0" borderId="20" xfId="0" applyFont="1" applyBorder="1" applyAlignment="1" applyProtection="1">
      <alignment vertical="center"/>
      <protection hidden="1"/>
    </xf>
    <xf numFmtId="166" fontId="3" fillId="11" borderId="50" xfId="0" applyNumberFormat="1" applyFont="1" applyFill="1" applyBorder="1" applyAlignment="1" applyProtection="1">
      <alignment horizontal="center" vertical="center"/>
      <protection hidden="1"/>
    </xf>
    <xf numFmtId="166" fontId="3" fillId="11" borderId="65" xfId="0" applyNumberFormat="1" applyFont="1" applyFill="1" applyBorder="1" applyAlignment="1" applyProtection="1">
      <alignment horizontal="center" vertical="center"/>
      <protection hidden="1"/>
    </xf>
    <xf numFmtId="166" fontId="3" fillId="11" borderId="53" xfId="0" applyNumberFormat="1" applyFont="1" applyFill="1" applyBorder="1" applyAlignment="1" applyProtection="1">
      <alignment horizontal="center" vertical="center"/>
      <protection hidden="1"/>
    </xf>
    <xf numFmtId="0" fontId="48" fillId="3" borderId="5" xfId="1" applyFont="1" applyFill="1" applyBorder="1" applyAlignment="1" applyProtection="1">
      <alignment horizontal="center" vertical="center" wrapText="1"/>
      <protection hidden="1"/>
    </xf>
    <xf numFmtId="0" fontId="49" fillId="3" borderId="6" xfId="0" applyFont="1" applyFill="1" applyBorder="1" applyAlignment="1" applyProtection="1">
      <alignment horizontal="center" vertical="center" wrapText="1"/>
      <protection hidden="1"/>
    </xf>
    <xf numFmtId="0" fontId="49" fillId="3" borderId="7" xfId="0" applyFont="1" applyFill="1" applyBorder="1" applyAlignment="1" applyProtection="1">
      <alignment horizontal="center" vertical="center" wrapText="1"/>
      <protection hidden="1"/>
    </xf>
    <xf numFmtId="0" fontId="49" fillId="3" borderId="12" xfId="0" applyFont="1" applyFill="1" applyBorder="1" applyAlignment="1" applyProtection="1">
      <alignment horizontal="center" vertical="center" wrapText="1"/>
      <protection hidden="1"/>
    </xf>
    <xf numFmtId="0" fontId="49" fillId="3" borderId="0" xfId="0" applyFont="1" applyFill="1" applyAlignment="1" applyProtection="1">
      <alignment horizontal="center" vertical="center" wrapText="1"/>
      <protection hidden="1"/>
    </xf>
    <xf numFmtId="0" fontId="49" fillId="3" borderId="15" xfId="0" applyFont="1" applyFill="1" applyBorder="1" applyAlignment="1" applyProtection="1">
      <alignment horizontal="center" vertical="center" wrapText="1"/>
      <protection hidden="1"/>
    </xf>
    <xf numFmtId="0" fontId="49" fillId="3" borderId="8" xfId="0" applyFont="1" applyFill="1" applyBorder="1" applyAlignment="1" applyProtection="1">
      <alignment horizontal="center" vertical="center" wrapText="1"/>
      <protection hidden="1"/>
    </xf>
    <xf numFmtId="0" fontId="49" fillId="3" borderId="9" xfId="0" applyFont="1" applyFill="1" applyBorder="1" applyAlignment="1" applyProtection="1">
      <alignment horizontal="center" vertical="center" wrapText="1"/>
      <protection hidden="1"/>
    </xf>
    <xf numFmtId="0" fontId="49" fillId="3" borderId="10"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protection locked="0"/>
    </xf>
    <xf numFmtId="0" fontId="3" fillId="0" borderId="14" xfId="0" applyFont="1" applyBorder="1" applyProtection="1">
      <protection hidden="1"/>
    </xf>
    <xf numFmtId="0" fontId="7" fillId="0" borderId="0" xfId="0" applyFont="1" applyAlignment="1" applyProtection="1">
      <alignment horizontal="left" vertical="center"/>
      <protection hidden="1"/>
    </xf>
    <xf numFmtId="0" fontId="34" fillId="13" borderId="5" xfId="0" applyFont="1" applyFill="1" applyBorder="1" applyAlignment="1" applyProtection="1">
      <alignment horizontal="center" vertical="center" wrapText="1"/>
      <protection hidden="1"/>
    </xf>
    <xf numFmtId="0" fontId="34" fillId="13" borderId="6" xfId="0" applyFont="1" applyFill="1" applyBorder="1" applyAlignment="1" applyProtection="1">
      <alignment horizontal="center" vertical="center" wrapText="1"/>
      <protection hidden="1"/>
    </xf>
    <xf numFmtId="0" fontId="34" fillId="13" borderId="7" xfId="0" applyFont="1" applyFill="1" applyBorder="1" applyAlignment="1" applyProtection="1">
      <alignment horizontal="center" vertical="center" wrapText="1"/>
      <protection hidden="1"/>
    </xf>
    <xf numFmtId="0" fontId="34" fillId="13" borderId="12" xfId="0" applyFont="1" applyFill="1" applyBorder="1" applyAlignment="1" applyProtection="1">
      <alignment horizontal="center" vertical="center" wrapText="1"/>
      <protection hidden="1"/>
    </xf>
    <xf numFmtId="0" fontId="34" fillId="13" borderId="0" xfId="0" applyFont="1" applyFill="1" applyAlignment="1" applyProtection="1">
      <alignment horizontal="center" vertical="center" wrapText="1"/>
      <protection hidden="1"/>
    </xf>
    <xf numFmtId="0" fontId="34" fillId="13" borderId="15" xfId="0" applyFont="1" applyFill="1" applyBorder="1" applyAlignment="1" applyProtection="1">
      <alignment horizontal="center" vertical="center" wrapText="1"/>
      <protection hidden="1"/>
    </xf>
    <xf numFmtId="0" fontId="34" fillId="13" borderId="8" xfId="0" applyFont="1" applyFill="1" applyBorder="1" applyAlignment="1" applyProtection="1">
      <alignment horizontal="center" vertical="center" wrapText="1"/>
      <protection hidden="1"/>
    </xf>
    <xf numFmtId="0" fontId="34" fillId="13" borderId="9" xfId="0" applyFont="1" applyFill="1" applyBorder="1" applyAlignment="1" applyProtection="1">
      <alignment horizontal="center" vertical="center" wrapText="1"/>
      <protection hidden="1"/>
    </xf>
    <xf numFmtId="0" fontId="34" fillId="13" borderId="10" xfId="0" applyFont="1" applyFill="1" applyBorder="1" applyAlignment="1" applyProtection="1">
      <alignment horizontal="center" vertical="center" wrapText="1"/>
      <protection hidden="1"/>
    </xf>
    <xf numFmtId="0" fontId="22" fillId="14" borderId="34" xfId="0" applyFont="1" applyFill="1" applyBorder="1" applyAlignment="1" applyProtection="1">
      <alignment horizontal="center" vertical="center" wrapText="1"/>
      <protection hidden="1"/>
    </xf>
    <xf numFmtId="0" fontId="22" fillId="14" borderId="49" xfId="0" applyFont="1" applyFill="1" applyBorder="1" applyAlignment="1" applyProtection="1">
      <alignment horizontal="center" vertical="center"/>
      <protection hidden="1"/>
    </xf>
    <xf numFmtId="0" fontId="22" fillId="14" borderId="39" xfId="0" applyFont="1" applyFill="1" applyBorder="1" applyAlignment="1" applyProtection="1">
      <alignment horizontal="center" vertical="center"/>
      <protection hidden="1"/>
    </xf>
    <xf numFmtId="0" fontId="22" fillId="14" borderId="4" xfId="0" applyFont="1" applyFill="1" applyBorder="1" applyAlignment="1" applyProtection="1">
      <alignment horizontal="center" vertical="center"/>
      <protection hidden="1"/>
    </xf>
    <xf numFmtId="0" fontId="22" fillId="14" borderId="41" xfId="0" applyFont="1" applyFill="1" applyBorder="1" applyAlignment="1" applyProtection="1">
      <alignment horizontal="center" vertical="center"/>
      <protection hidden="1"/>
    </xf>
    <xf numFmtId="0" fontId="22" fillId="14" borderId="52" xfId="0" applyFont="1" applyFill="1" applyBorder="1" applyAlignment="1" applyProtection="1">
      <alignment horizontal="center" vertical="center"/>
      <protection hidden="1"/>
    </xf>
    <xf numFmtId="0" fontId="5" fillId="0" borderId="12" xfId="0" applyFont="1" applyBorder="1" applyAlignment="1" applyProtection="1">
      <alignment horizontal="center"/>
      <protection locked="0"/>
    </xf>
    <xf numFmtId="0" fontId="5" fillId="0" borderId="0" xfId="0" applyFont="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166" fontId="0" fillId="2" borderId="4" xfId="0" applyNumberFormat="1" applyFill="1" applyBorder="1" applyAlignment="1" applyProtection="1">
      <alignment vertical="center"/>
      <protection locked="0"/>
    </xf>
    <xf numFmtId="0" fontId="6" fillId="0" borderId="9" xfId="0" applyFont="1" applyBorder="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8" fillId="0" borderId="46" xfId="0" applyFont="1" applyBorder="1" applyAlignment="1">
      <alignment horizontal="center" vertical="center"/>
    </xf>
    <xf numFmtId="0" fontId="38" fillId="0" borderId="8" xfId="0" applyFont="1" applyBorder="1" applyAlignment="1">
      <alignment horizontal="center" vertical="center"/>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8" fillId="0" borderId="38" xfId="0" applyFont="1" applyBorder="1" applyAlignment="1">
      <alignment horizontal="left" vertical="center" wrapText="1"/>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38" xfId="0" applyFont="1" applyBorder="1" applyAlignment="1">
      <alignment horizontal="center" vertical="center"/>
    </xf>
    <xf numFmtId="0" fontId="38" fillId="0" borderId="34"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wrapText="1"/>
    </xf>
    <xf numFmtId="0" fontId="38" fillId="0" borderId="54" xfId="0" applyFont="1" applyBorder="1" applyAlignment="1">
      <alignment horizontal="center" vertical="center" wrapText="1"/>
    </xf>
    <xf numFmtId="169" fontId="45" fillId="0" borderId="1" xfId="0" applyNumberFormat="1" applyFont="1" applyBorder="1" applyAlignment="1">
      <alignment horizontal="center" vertical="center"/>
    </xf>
    <xf numFmtId="169" fontId="45" fillId="0" borderId="2" xfId="0" applyNumberFormat="1" applyFont="1" applyBorder="1" applyAlignment="1">
      <alignment horizontal="center" vertical="center"/>
    </xf>
    <xf numFmtId="169" fontId="45" fillId="0" borderId="3" xfId="0" applyNumberFormat="1" applyFont="1" applyBorder="1" applyAlignment="1">
      <alignment horizontal="center" vertical="center"/>
    </xf>
    <xf numFmtId="0" fontId="38" fillId="0" borderId="7" xfId="0" applyFont="1" applyBorder="1" applyAlignment="1">
      <alignment horizontal="center" vertical="center"/>
    </xf>
    <xf numFmtId="0" fontId="38" fillId="0" borderId="15" xfId="0" applyFont="1" applyBorder="1" applyAlignment="1">
      <alignment horizontal="center" vertical="center"/>
    </xf>
    <xf numFmtId="0" fontId="38" fillId="0" borderId="10" xfId="0" applyFont="1" applyBorder="1" applyAlignment="1">
      <alignment horizontal="center" vertical="center"/>
    </xf>
    <xf numFmtId="0" fontId="39" fillId="0" borderId="35" xfId="0" applyFont="1" applyBorder="1" applyAlignment="1">
      <alignment horizontal="left" vertical="center"/>
    </xf>
    <xf numFmtId="0" fontId="39" fillId="0" borderId="11" xfId="0" applyFont="1" applyBorder="1" applyAlignment="1">
      <alignment horizontal="left" vertical="center"/>
    </xf>
    <xf numFmtId="0" fontId="39" fillId="0" borderId="36" xfId="0" applyFont="1" applyBorder="1" applyAlignment="1">
      <alignment horizontal="left" vertical="center"/>
    </xf>
    <xf numFmtId="0" fontId="39" fillId="0" borderId="6" xfId="0" applyFont="1" applyBorder="1" applyAlignment="1">
      <alignment horizontal="left" vertical="center"/>
    </xf>
    <xf numFmtId="0" fontId="39" fillId="0" borderId="37" xfId="0" applyFont="1" applyBorder="1" applyAlignment="1">
      <alignment horizontal="left" vertical="center"/>
    </xf>
    <xf numFmtId="0" fontId="39" fillId="0" borderId="13" xfId="0" applyFont="1" applyBorder="1" applyAlignment="1">
      <alignment horizontal="left" vertical="center"/>
    </xf>
    <xf numFmtId="0" fontId="39" fillId="0" borderId="24" xfId="0" applyFont="1" applyBorder="1" applyAlignment="1">
      <alignment horizontal="left" vertical="center"/>
    </xf>
    <xf numFmtId="0" fontId="39" fillId="0" borderId="40" xfId="0" applyFont="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39" fillId="0" borderId="17" xfId="0" applyFont="1" applyBorder="1" applyAlignment="1">
      <alignment horizontal="left" vertical="center"/>
    </xf>
    <xf numFmtId="0" fontId="39" fillId="0" borderId="23" xfId="0" applyFont="1" applyBorder="1" applyAlignment="1">
      <alignment horizontal="left" vertical="center"/>
    </xf>
    <xf numFmtId="0" fontId="39" fillId="0" borderId="42" xfId="0" applyFont="1" applyBorder="1" applyAlignment="1">
      <alignment horizontal="left" vertical="center"/>
    </xf>
    <xf numFmtId="0" fontId="39" fillId="0" borderId="9" xfId="0" applyFont="1" applyBorder="1" applyAlignment="1">
      <alignment horizontal="left" vertical="center"/>
    </xf>
    <xf numFmtId="0" fontId="39" fillId="0" borderId="43" xfId="0" applyFont="1" applyBorder="1" applyAlignment="1">
      <alignment horizontal="left"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27" xfId="0" applyFont="1" applyBorder="1" applyAlignment="1">
      <alignment horizontal="center" vertical="center"/>
    </xf>
    <xf numFmtId="0" fontId="38" fillId="0" borderId="26" xfId="0" applyFont="1" applyBorder="1" applyAlignment="1">
      <alignment horizontal="center" vertical="center"/>
    </xf>
    <xf numFmtId="0" fontId="38" fillId="0" borderId="31" xfId="0" applyFont="1" applyBorder="1" applyAlignment="1">
      <alignment horizontal="center" vertical="center"/>
    </xf>
    <xf numFmtId="0" fontId="38" fillId="0" borderId="7"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39" fillId="0" borderId="37" xfId="0" applyFont="1" applyBorder="1" applyAlignment="1" applyProtection="1">
      <alignment horizontal="left" vertical="center"/>
      <protection locked="0"/>
    </xf>
    <xf numFmtId="0" fontId="39" fillId="0" borderId="13" xfId="0" applyFont="1" applyBorder="1" applyAlignment="1" applyProtection="1">
      <alignment horizontal="left" vertical="center"/>
      <protection locked="0"/>
    </xf>
    <xf numFmtId="0" fontId="39" fillId="0" borderId="24" xfId="0" applyFont="1" applyBorder="1" applyAlignment="1" applyProtection="1">
      <alignment horizontal="left" vertical="center"/>
      <protection locked="0"/>
    </xf>
    <xf numFmtId="0" fontId="39" fillId="0" borderId="40"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22"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42"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43" xfId="0" applyFont="1" applyBorder="1" applyAlignment="1" applyProtection="1">
      <alignment horizontal="left"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47" xfId="0" applyFont="1" applyBorder="1" applyAlignment="1" applyProtection="1">
      <alignment horizontal="left" vertical="center" wrapText="1"/>
      <protection locked="0"/>
    </xf>
    <xf numFmtId="0" fontId="38" fillId="0" borderId="48" xfId="0" applyFont="1" applyBorder="1" applyAlignment="1" applyProtection="1">
      <alignment horizontal="left" vertical="center" wrapText="1"/>
      <protection locked="0"/>
    </xf>
    <xf numFmtId="0" fontId="38" fillId="0" borderId="38" xfId="0" applyFont="1" applyBorder="1" applyAlignment="1" applyProtection="1">
      <alignment horizontal="left" vertical="center" wrapText="1"/>
      <protection locked="0"/>
    </xf>
    <xf numFmtId="0" fontId="38" fillId="0" borderId="47" xfId="0" applyFont="1" applyBorder="1" applyAlignment="1" applyProtection="1">
      <alignment horizontal="center" vertical="center"/>
      <protection locked="0"/>
    </xf>
    <xf numFmtId="0" fontId="38" fillId="0" borderId="48"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45" xfId="0"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169" fontId="45" fillId="0" borderId="1" xfId="0" applyNumberFormat="1" applyFont="1" applyBorder="1" applyAlignment="1" applyProtection="1">
      <alignment horizontal="center" vertical="center"/>
      <protection locked="0"/>
    </xf>
    <xf numFmtId="169" fontId="45" fillId="0" borderId="2" xfId="0" applyNumberFormat="1" applyFont="1" applyBorder="1" applyAlignment="1" applyProtection="1">
      <alignment horizontal="center" vertical="center"/>
      <protection locked="0"/>
    </xf>
    <xf numFmtId="169" fontId="45" fillId="0" borderId="3" xfId="0" applyNumberFormat="1" applyFont="1" applyBorder="1" applyAlignment="1" applyProtection="1">
      <alignment horizontal="center" vertical="center"/>
      <protection locked="0"/>
    </xf>
    <xf numFmtId="4" fontId="16" fillId="3" borderId="4" xfId="0" applyNumberFormat="1" applyFont="1" applyFill="1" applyBorder="1" applyAlignment="1" applyProtection="1">
      <alignment vertical="center"/>
      <protection locked="0"/>
    </xf>
    <xf numFmtId="4" fontId="16" fillId="3" borderId="20" xfId="0" applyNumberFormat="1" applyFont="1" applyFill="1" applyBorder="1" applyAlignment="1" applyProtection="1">
      <alignment vertical="center"/>
      <protection hidden="1"/>
    </xf>
    <xf numFmtId="0" fontId="16" fillId="3" borderId="4" xfId="0" applyFont="1" applyFill="1" applyBorder="1" applyAlignment="1" applyProtection="1">
      <alignment horizontal="center" vertical="center"/>
      <protection hidden="1"/>
    </xf>
    <xf numFmtId="4" fontId="16" fillId="3" borderId="19" xfId="0" applyNumberFormat="1" applyFont="1" applyFill="1" applyBorder="1" applyAlignment="1" applyProtection="1">
      <alignment vertical="center"/>
      <protection hidden="1"/>
    </xf>
    <xf numFmtId="0" fontId="16" fillId="3" borderId="19" xfId="0" applyFont="1" applyFill="1" applyBorder="1" applyAlignment="1" applyProtection="1">
      <alignment vertical="center"/>
      <protection locked="0"/>
    </xf>
    <xf numFmtId="4" fontId="16" fillId="3" borderId="20" xfId="0" applyNumberFormat="1" applyFont="1" applyFill="1" applyBorder="1" applyAlignment="1" applyProtection="1">
      <alignment vertical="center"/>
      <protection locked="0"/>
    </xf>
    <xf numFmtId="0" fontId="16" fillId="3" borderId="21" xfId="0" applyFont="1" applyFill="1" applyBorder="1" applyAlignment="1" applyProtection="1">
      <alignment vertical="center"/>
      <protection hidden="1"/>
    </xf>
    <xf numFmtId="0" fontId="3" fillId="0" borderId="0" xfId="0" applyFont="1" applyAlignment="1" applyProtection="1">
      <protection hidden="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85725</xdr:colOff>
      <xdr:row>29</xdr:row>
      <xdr:rowOff>47625</xdr:rowOff>
    </xdr:from>
    <xdr:to>
      <xdr:col>2</xdr:col>
      <xdr:colOff>57150</xdr:colOff>
      <xdr:row>32</xdr:row>
      <xdr:rowOff>200025</xdr:rowOff>
    </xdr:to>
    <xdr:sp macro="" textlink="">
      <xdr:nvSpPr>
        <xdr:cNvPr id="2" name="Konuşma Balonu: Oval 1">
          <a:extLst>
            <a:ext uri="{FF2B5EF4-FFF2-40B4-BE49-F238E27FC236}">
              <a16:creationId xmlns:a16="http://schemas.microsoft.com/office/drawing/2014/main" id="{771AD9B6-91A3-CAB6-9A49-B25DE6A724D7}"/>
            </a:ext>
          </a:extLst>
        </xdr:cNvPr>
        <xdr:cNvSpPr/>
      </xdr:nvSpPr>
      <xdr:spPr>
        <a:xfrm>
          <a:off x="85725" y="6629400"/>
          <a:ext cx="1457325" cy="819150"/>
        </a:xfrm>
        <a:prstGeom prst="wedgeEllipseCallout">
          <a:avLst>
            <a:gd name="adj1" fmla="val -56199"/>
            <a:gd name="adj2" fmla="val 2994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900">
              <a:solidFill>
                <a:schemeClr val="bg1"/>
              </a:solidFill>
            </a:rPr>
            <a:t>Soldaki - işareti</a:t>
          </a:r>
          <a:r>
            <a:rPr lang="tr-TR" sz="900" baseline="0">
              <a:solidFill>
                <a:schemeClr val="bg1"/>
              </a:solidFill>
            </a:rPr>
            <a:t> ile taksitlendirme kaldırılabilir</a:t>
          </a:r>
          <a:endParaRPr lang="tr-TR" sz="900">
            <a:solidFill>
              <a:schemeClr val="bg1"/>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kesenek.sgk.gov.tr/KesenekWeb/PrimIad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79"/>
  <sheetViews>
    <sheetView workbookViewId="0">
      <selection activeCell="O7" sqref="O7"/>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13.5703125" style="1" hidden="1" customWidth="1"/>
    <col min="7" max="7" width="39.140625" style="1" customWidth="1"/>
    <col min="8" max="8" width="3.42578125" style="1" customWidth="1"/>
    <col min="9" max="9" width="4.7109375" style="1" customWidth="1"/>
    <col min="10" max="11" width="9.140625" style="1"/>
    <col min="12" max="12" width="13.140625" style="1" customWidth="1"/>
    <col min="13" max="13" width="9.140625" style="1"/>
    <col min="14" max="14" width="0" style="1" hidden="1" customWidth="1"/>
    <col min="15" max="16384" width="9.140625" style="1"/>
  </cols>
  <sheetData>
    <row r="1" spans="2:16" ht="15.75" thickBot="1">
      <c r="J1" s="2"/>
      <c r="K1" s="3"/>
      <c r="L1" s="3"/>
      <c r="M1" s="3"/>
      <c r="N1" s="3"/>
      <c r="O1" s="3"/>
      <c r="P1" s="3"/>
    </row>
    <row r="2" spans="2:16" ht="30" customHeight="1" thickBot="1">
      <c r="B2" s="4"/>
      <c r="C2" s="423" t="s">
        <v>77</v>
      </c>
      <c r="D2" s="423"/>
      <c r="E2" s="423"/>
      <c r="F2" s="423"/>
      <c r="G2" s="423"/>
      <c r="H2" s="424"/>
      <c r="I2" s="10"/>
      <c r="J2" s="648" t="s">
        <v>215</v>
      </c>
      <c r="K2" s="94"/>
      <c r="L2" s="94"/>
      <c r="M2" s="3"/>
      <c r="N2" s="3" t="s">
        <v>0</v>
      </c>
      <c r="O2" s="3"/>
      <c r="P2" s="3"/>
    </row>
    <row r="3" spans="2:16" ht="18" customHeight="1">
      <c r="B3" s="5"/>
      <c r="C3" s="425" t="s">
        <v>1</v>
      </c>
      <c r="D3" s="425"/>
      <c r="E3" s="425"/>
      <c r="F3" s="425"/>
      <c r="G3" s="425"/>
      <c r="H3" s="6"/>
      <c r="J3" s="94"/>
      <c r="K3" s="94"/>
      <c r="L3" s="94"/>
      <c r="M3" s="3"/>
      <c r="N3" s="3" t="s">
        <v>2</v>
      </c>
      <c r="O3" s="3"/>
      <c r="P3" s="3"/>
    </row>
    <row r="4" spans="2:16" ht="22.9" customHeight="1" thickBot="1">
      <c r="B4" s="7"/>
      <c r="C4" s="426" t="s">
        <v>203</v>
      </c>
      <c r="D4" s="426"/>
      <c r="E4" s="426"/>
      <c r="F4" s="426"/>
      <c r="G4" s="426"/>
      <c r="H4" s="8"/>
      <c r="J4" s="3"/>
      <c r="K4" s="3"/>
      <c r="L4" s="3"/>
      <c r="M4" s="3"/>
      <c r="N4" s="3" t="s">
        <v>3</v>
      </c>
      <c r="O4" s="3"/>
      <c r="P4" s="3"/>
    </row>
    <row r="5" spans="2:16" ht="7.5" customHeight="1">
      <c r="B5" s="5"/>
      <c r="C5" s="427"/>
      <c r="D5" s="427"/>
      <c r="E5" s="427"/>
      <c r="F5" s="427"/>
      <c r="G5" s="427"/>
      <c r="H5" s="9"/>
      <c r="J5" s="3"/>
      <c r="K5" s="3"/>
      <c r="L5" s="3"/>
      <c r="M5" s="3"/>
      <c r="N5" s="3" t="s">
        <v>4</v>
      </c>
      <c r="O5" s="3"/>
      <c r="P5" s="3"/>
    </row>
    <row r="6" spans="2:16">
      <c r="B6" s="10"/>
      <c r="C6" s="11" t="s">
        <v>78</v>
      </c>
      <c r="D6" s="12"/>
      <c r="E6" s="13" t="s">
        <v>83</v>
      </c>
      <c r="F6" s="421" t="s">
        <v>3</v>
      </c>
      <c r="G6" s="422"/>
      <c r="H6" s="16"/>
      <c r="J6" s="3"/>
      <c r="K6" s="3"/>
      <c r="L6" s="3"/>
      <c r="M6" s="3"/>
      <c r="N6" s="3"/>
      <c r="O6" s="3"/>
      <c r="P6" s="3"/>
    </row>
    <row r="7" spans="2:16">
      <c r="B7" s="10"/>
      <c r="C7" s="11" t="s">
        <v>129</v>
      </c>
      <c r="D7" s="12"/>
      <c r="E7" s="13" t="s">
        <v>85</v>
      </c>
      <c r="F7" s="14"/>
      <c r="G7" s="15"/>
      <c r="H7" s="16"/>
      <c r="J7" s="3"/>
      <c r="K7" s="3"/>
      <c r="L7" s="3"/>
      <c r="M7" s="3"/>
      <c r="N7" s="3"/>
      <c r="O7" s="3"/>
      <c r="P7" s="3"/>
    </row>
    <row r="8" spans="2:16">
      <c r="B8" s="10"/>
      <c r="C8" s="11" t="s">
        <v>79</v>
      </c>
      <c r="D8" s="12"/>
      <c r="E8" s="13" t="s">
        <v>84</v>
      </c>
      <c r="F8" s="14"/>
      <c r="G8" s="15"/>
      <c r="H8" s="16"/>
      <c r="J8" s="3"/>
      <c r="K8" s="3"/>
      <c r="L8" s="3"/>
      <c r="M8" s="3"/>
      <c r="N8" s="3"/>
      <c r="O8" s="3"/>
      <c r="P8" s="3"/>
    </row>
    <row r="9" spans="2:16" ht="15.75">
      <c r="B9" s="10"/>
      <c r="C9" s="11" t="s">
        <v>5</v>
      </c>
      <c r="D9" s="17"/>
      <c r="E9" s="13" t="s">
        <v>6</v>
      </c>
      <c r="F9" s="417">
        <v>15</v>
      </c>
      <c r="G9" s="418"/>
      <c r="H9" s="16"/>
      <c r="J9" s="395" t="s">
        <v>7</v>
      </c>
      <c r="K9" s="396"/>
      <c r="L9" s="396"/>
      <c r="M9" s="3"/>
      <c r="N9" s="3"/>
      <c r="O9" s="3"/>
      <c r="P9" s="3"/>
    </row>
    <row r="10" spans="2:16">
      <c r="B10" s="10"/>
      <c r="C10" s="13" t="s">
        <v>80</v>
      </c>
      <c r="D10" s="17"/>
      <c r="E10" s="19" t="s">
        <v>58</v>
      </c>
      <c r="F10" s="419"/>
      <c r="G10" s="420"/>
      <c r="H10" s="16"/>
      <c r="J10" s="396"/>
      <c r="K10" s="396"/>
      <c r="L10" s="396"/>
      <c r="M10" s="3"/>
      <c r="N10" s="3">
        <v>1</v>
      </c>
      <c r="O10" s="3"/>
      <c r="P10" s="3"/>
    </row>
    <row r="11" spans="2:16">
      <c r="B11" s="10"/>
      <c r="C11" s="11" t="s">
        <v>81</v>
      </c>
      <c r="D11" s="18"/>
      <c r="E11" s="11" t="s">
        <v>82</v>
      </c>
      <c r="F11" s="421"/>
      <c r="G11" s="422"/>
      <c r="H11" s="16"/>
      <c r="J11" s="396"/>
      <c r="K11" s="396"/>
      <c r="L11" s="396"/>
      <c r="M11" s="3"/>
      <c r="N11" s="3">
        <v>2</v>
      </c>
      <c r="O11" s="3"/>
      <c r="P11" s="3"/>
    </row>
    <row r="12" spans="2:16">
      <c r="B12" s="10"/>
      <c r="C12" s="11" t="s">
        <v>8</v>
      </c>
      <c r="D12" s="20">
        <v>31</v>
      </c>
      <c r="E12" s="11" t="s">
        <v>9</v>
      </c>
      <c r="F12" s="421">
        <v>9</v>
      </c>
      <c r="G12" s="422"/>
      <c r="H12" s="16"/>
      <c r="J12" s="3"/>
      <c r="K12" s="3"/>
      <c r="L12" s="3"/>
      <c r="M12" s="3"/>
      <c r="N12" s="3">
        <v>3</v>
      </c>
      <c r="O12" s="3"/>
      <c r="P12" s="3"/>
    </row>
    <row r="13" spans="2:16" ht="26.25" customHeight="1">
      <c r="B13" s="10"/>
      <c r="C13" s="11" t="s">
        <v>10</v>
      </c>
      <c r="D13" s="21">
        <f>G64</f>
        <v>3755.34</v>
      </c>
      <c r="E13" s="403" t="s">
        <v>11</v>
      </c>
      <c r="F13" s="405" t="s">
        <v>86</v>
      </c>
      <c r="G13" s="406"/>
      <c r="H13" s="16"/>
      <c r="J13" s="3"/>
      <c r="K13" s="3"/>
      <c r="L13" s="3"/>
      <c r="M13" s="3"/>
      <c r="N13" s="3">
        <v>4</v>
      </c>
      <c r="O13" s="3"/>
      <c r="P13" s="3"/>
    </row>
    <row r="14" spans="2:16" ht="13.15" customHeight="1">
      <c r="B14" s="10"/>
      <c r="C14" s="140" t="s">
        <v>12</v>
      </c>
      <c r="D14" s="142"/>
      <c r="E14" s="404"/>
      <c r="F14" s="407"/>
      <c r="G14" s="408"/>
      <c r="H14" s="16"/>
      <c r="J14" s="395" t="s">
        <v>13</v>
      </c>
      <c r="K14" s="396"/>
      <c r="L14" s="396"/>
      <c r="M14" s="3"/>
      <c r="N14" s="3">
        <v>5</v>
      </c>
      <c r="O14" s="3"/>
      <c r="P14" s="3"/>
    </row>
    <row r="15" spans="2:16" ht="18" customHeight="1">
      <c r="B15" s="10"/>
      <c r="C15" s="141"/>
      <c r="D15" s="143"/>
      <c r="E15" s="397" t="s">
        <v>14</v>
      </c>
      <c r="F15" s="399" t="s">
        <v>87</v>
      </c>
      <c r="G15" s="400"/>
      <c r="H15" s="16"/>
      <c r="J15" s="396"/>
      <c r="K15" s="396"/>
      <c r="L15" s="396"/>
      <c r="M15" s="3"/>
      <c r="N15" s="3">
        <v>6</v>
      </c>
      <c r="O15" s="3"/>
      <c r="P15" s="3"/>
    </row>
    <row r="16" spans="2:16" ht="15.75" customHeight="1">
      <c r="B16" s="10"/>
      <c r="C16" s="11"/>
      <c r="D16" s="22"/>
      <c r="E16" s="398"/>
      <c r="F16" s="401" t="s">
        <v>88</v>
      </c>
      <c r="G16" s="402"/>
      <c r="H16" s="16"/>
      <c r="J16" s="396"/>
      <c r="K16" s="396"/>
      <c r="L16" s="396"/>
      <c r="M16" s="3"/>
      <c r="N16" s="3">
        <v>7</v>
      </c>
      <c r="O16" s="3"/>
      <c r="P16" s="3"/>
    </row>
    <row r="17" spans="2:16" ht="9" customHeight="1">
      <c r="B17" s="10"/>
      <c r="C17" s="409"/>
      <c r="D17" s="409"/>
      <c r="E17" s="409"/>
      <c r="F17" s="409"/>
      <c r="G17" s="409"/>
      <c r="H17" s="16"/>
      <c r="J17" s="3"/>
      <c r="K17" s="3"/>
      <c r="L17" s="3"/>
      <c r="M17" s="3"/>
      <c r="N17" s="3">
        <v>8</v>
      </c>
      <c r="O17" s="3"/>
      <c r="P17" s="3"/>
    </row>
    <row r="18" spans="2:16" ht="18.600000000000001" customHeight="1">
      <c r="B18" s="10"/>
      <c r="C18" s="410" t="s">
        <v>15</v>
      </c>
      <c r="D18" s="410"/>
      <c r="E18" s="410"/>
      <c r="F18" s="410"/>
      <c r="G18" s="410"/>
      <c r="H18" s="16"/>
      <c r="J18" s="3"/>
      <c r="K18" s="3"/>
      <c r="L18" s="3"/>
      <c r="M18" s="3"/>
      <c r="N18" s="3">
        <v>9</v>
      </c>
      <c r="O18" s="3"/>
      <c r="P18" s="3"/>
    </row>
    <row r="19" spans="2:16" ht="38.25" customHeight="1">
      <c r="B19" s="10"/>
      <c r="C19" s="23" t="s">
        <v>16</v>
      </c>
      <c r="D19" s="24" t="s">
        <v>17</v>
      </c>
      <c r="E19" s="411" t="s">
        <v>18</v>
      </c>
      <c r="F19" s="412"/>
      <c r="G19" s="25" t="s">
        <v>19</v>
      </c>
      <c r="H19" s="16"/>
      <c r="J19" s="413"/>
      <c r="K19" s="413"/>
      <c r="L19" s="413"/>
      <c r="M19" s="413"/>
      <c r="N19" s="3">
        <v>10</v>
      </c>
      <c r="O19" s="3"/>
      <c r="P19" s="3"/>
    </row>
    <row r="20" spans="2:16">
      <c r="B20" s="10"/>
      <c r="C20" s="26" t="s">
        <v>20</v>
      </c>
      <c r="D20" s="27">
        <v>195.39</v>
      </c>
      <c r="E20" s="28">
        <f>(D20/D12)*F12</f>
        <v>56.726129032258065</v>
      </c>
      <c r="F20" s="414"/>
      <c r="G20" s="29">
        <f t="shared" ref="G20:G33" si="0">ROUND(D20-E20,2)</f>
        <v>138.66</v>
      </c>
      <c r="H20" s="16"/>
      <c r="J20" s="2"/>
      <c r="K20" s="3"/>
      <c r="L20" s="3"/>
      <c r="M20" s="3"/>
      <c r="N20" s="3">
        <v>11</v>
      </c>
      <c r="O20" s="3"/>
      <c r="P20" s="3"/>
    </row>
    <row r="21" spans="2:16">
      <c r="B21" s="10"/>
      <c r="C21" s="30" t="s">
        <v>21</v>
      </c>
      <c r="D21" s="27">
        <v>2417.6999999999998</v>
      </c>
      <c r="E21" s="28">
        <f>(D21/D12)*F12</f>
        <v>701.91290322580642</v>
      </c>
      <c r="F21" s="415"/>
      <c r="G21" s="29">
        <f t="shared" si="0"/>
        <v>1715.79</v>
      </c>
      <c r="H21" s="16"/>
      <c r="J21" s="2"/>
      <c r="K21" s="3"/>
      <c r="L21" s="3"/>
      <c r="M21" s="3"/>
      <c r="N21" s="3">
        <v>12</v>
      </c>
      <c r="O21" s="3"/>
      <c r="P21" s="3"/>
    </row>
    <row r="22" spans="2:16">
      <c r="B22" s="10"/>
      <c r="C22" s="30" t="s">
        <v>22</v>
      </c>
      <c r="D22" s="27">
        <v>100.4</v>
      </c>
      <c r="E22" s="28">
        <f>(D22/D12)*F12</f>
        <v>29.148387096774194</v>
      </c>
      <c r="F22" s="415"/>
      <c r="G22" s="29">
        <f t="shared" si="0"/>
        <v>71.25</v>
      </c>
      <c r="H22" s="16"/>
      <c r="J22" s="3"/>
      <c r="K22" s="3"/>
      <c r="L22" s="3"/>
      <c r="M22" s="3"/>
      <c r="N22" s="3">
        <v>13</v>
      </c>
      <c r="O22" s="3"/>
      <c r="P22" s="3"/>
    </row>
    <row r="23" spans="2:16">
      <c r="B23" s="10"/>
      <c r="C23" s="30" t="s">
        <v>23</v>
      </c>
      <c r="D23" s="27">
        <v>77.23</v>
      </c>
      <c r="E23" s="28">
        <f>(D23/D12)*F12</f>
        <v>22.421612903225807</v>
      </c>
      <c r="F23" s="415"/>
      <c r="G23" s="29">
        <f t="shared" si="0"/>
        <v>54.81</v>
      </c>
      <c r="H23" s="16"/>
      <c r="J23" s="3"/>
      <c r="K23" s="3"/>
      <c r="L23" s="3"/>
      <c r="M23" s="3"/>
      <c r="N23" s="3">
        <v>14</v>
      </c>
      <c r="O23" s="3"/>
      <c r="P23" s="3"/>
    </row>
    <row r="24" spans="2:16">
      <c r="B24" s="10"/>
      <c r="C24" s="30" t="s">
        <v>24</v>
      </c>
      <c r="D24" s="27">
        <v>24.49</v>
      </c>
      <c r="E24" s="28">
        <f>(D24/D12)*F12</f>
        <v>7.1099999999999994</v>
      </c>
      <c r="F24" s="415"/>
      <c r="G24" s="29">
        <f t="shared" si="0"/>
        <v>17.38</v>
      </c>
      <c r="H24" s="16"/>
      <c r="J24" s="3"/>
      <c r="K24" s="3"/>
      <c r="L24" s="3"/>
      <c r="M24" s="3"/>
      <c r="N24" s="3">
        <v>15</v>
      </c>
      <c r="O24" s="3"/>
      <c r="P24" s="3"/>
    </row>
    <row r="25" spans="2:16">
      <c r="B25" s="10"/>
      <c r="C25" s="30" t="s">
        <v>25</v>
      </c>
      <c r="D25" s="27">
        <v>0</v>
      </c>
      <c r="E25" s="28">
        <f>(D25/D12)*F12</f>
        <v>0</v>
      </c>
      <c r="F25" s="415"/>
      <c r="G25" s="29">
        <f t="shared" si="0"/>
        <v>0</v>
      </c>
      <c r="H25" s="16"/>
      <c r="J25" s="3"/>
      <c r="K25" s="3"/>
      <c r="L25" s="3"/>
      <c r="M25" s="3"/>
      <c r="N25" s="3">
        <v>16</v>
      </c>
      <c r="O25" s="3"/>
      <c r="P25" s="3"/>
    </row>
    <row r="26" spans="2:16">
      <c r="B26" s="10"/>
      <c r="C26" s="31" t="s">
        <v>26</v>
      </c>
      <c r="D26" s="27">
        <v>0</v>
      </c>
      <c r="E26" s="28">
        <f>(D26/D12)*F12</f>
        <v>0</v>
      </c>
      <c r="F26" s="415"/>
      <c r="G26" s="29">
        <f t="shared" si="0"/>
        <v>0</v>
      </c>
      <c r="H26" s="16"/>
      <c r="J26" s="3"/>
      <c r="K26" s="3"/>
      <c r="L26" s="3"/>
      <c r="M26" s="3"/>
      <c r="N26" s="3">
        <v>17</v>
      </c>
      <c r="O26" s="3"/>
      <c r="P26" s="3"/>
    </row>
    <row r="27" spans="2:16">
      <c r="B27" s="10"/>
      <c r="C27" s="30" t="s">
        <v>27</v>
      </c>
      <c r="D27" s="27">
        <v>0</v>
      </c>
      <c r="E27" s="28">
        <f>(D27/D12)*F12</f>
        <v>0</v>
      </c>
      <c r="F27" s="415"/>
      <c r="G27" s="29">
        <f t="shared" si="0"/>
        <v>0</v>
      </c>
      <c r="H27" s="16"/>
      <c r="J27" s="3"/>
      <c r="K27" s="3"/>
      <c r="L27" s="3"/>
      <c r="M27" s="3"/>
      <c r="N27" s="3">
        <v>18</v>
      </c>
      <c r="O27" s="3"/>
      <c r="P27" s="3"/>
    </row>
    <row r="28" spans="2:16">
      <c r="B28" s="10"/>
      <c r="C28" s="30" t="s">
        <v>28</v>
      </c>
      <c r="D28" s="27">
        <v>0</v>
      </c>
      <c r="E28" s="28">
        <f>(D28/D12)*F12</f>
        <v>0</v>
      </c>
      <c r="F28" s="415"/>
      <c r="G28" s="29">
        <f t="shared" si="0"/>
        <v>0</v>
      </c>
      <c r="H28" s="16"/>
      <c r="J28" s="3"/>
      <c r="K28" s="3"/>
      <c r="L28" s="3"/>
      <c r="M28" s="3"/>
      <c r="N28" s="3">
        <v>19</v>
      </c>
      <c r="O28" s="3"/>
      <c r="P28" s="3"/>
    </row>
    <row r="29" spans="2:16">
      <c r="B29" s="10"/>
      <c r="C29" s="30" t="s">
        <v>29</v>
      </c>
      <c r="D29" s="27">
        <v>719.02</v>
      </c>
      <c r="E29" s="28">
        <f>(D29/D12)*F12</f>
        <v>208.74774193548387</v>
      </c>
      <c r="F29" s="415"/>
      <c r="G29" s="29">
        <f t="shared" si="0"/>
        <v>510.27</v>
      </c>
      <c r="H29" s="16"/>
      <c r="J29" s="3"/>
      <c r="K29" s="3"/>
      <c r="L29" s="3"/>
      <c r="M29" s="3"/>
      <c r="N29" s="3">
        <v>20</v>
      </c>
      <c r="O29" s="3"/>
      <c r="P29" s="3"/>
    </row>
    <row r="30" spans="2:16">
      <c r="B30" s="10"/>
      <c r="C30" s="30" t="s">
        <v>30</v>
      </c>
      <c r="D30" s="27">
        <v>0</v>
      </c>
      <c r="E30" s="28">
        <f>(D30/D12)*F12</f>
        <v>0</v>
      </c>
      <c r="F30" s="415"/>
      <c r="G30" s="29">
        <f t="shared" si="0"/>
        <v>0</v>
      </c>
      <c r="H30" s="16"/>
      <c r="J30" s="3"/>
      <c r="K30" s="3"/>
      <c r="L30" s="3"/>
      <c r="M30" s="3"/>
      <c r="N30" s="3">
        <v>21</v>
      </c>
      <c r="O30" s="3"/>
      <c r="P30" s="3"/>
    </row>
    <row r="31" spans="2:16">
      <c r="B31" s="10"/>
      <c r="C31" s="30" t="s">
        <v>31</v>
      </c>
      <c r="D31" s="27">
        <v>0</v>
      </c>
      <c r="E31" s="28">
        <f>(D31/D12)*F12</f>
        <v>0</v>
      </c>
      <c r="F31" s="415"/>
      <c r="G31" s="29">
        <f t="shared" si="0"/>
        <v>0</v>
      </c>
      <c r="H31" s="16"/>
      <c r="J31" s="3"/>
      <c r="K31" s="3"/>
      <c r="L31" s="3"/>
      <c r="M31" s="3"/>
      <c r="N31" s="3">
        <v>22</v>
      </c>
      <c r="O31" s="3"/>
      <c r="P31" s="3"/>
    </row>
    <row r="32" spans="2:16">
      <c r="B32" s="10"/>
      <c r="C32" s="30" t="s">
        <v>32</v>
      </c>
      <c r="D32" s="27">
        <v>1467.38</v>
      </c>
      <c r="E32" s="28">
        <f>(D32/D12)*F12</f>
        <v>426.01354838709676</v>
      </c>
      <c r="F32" s="415"/>
      <c r="G32" s="29">
        <f t="shared" si="0"/>
        <v>1041.3699999999999</v>
      </c>
      <c r="H32" s="16"/>
      <c r="J32" s="3"/>
      <c r="K32" s="3"/>
      <c r="L32" s="3"/>
      <c r="M32" s="3"/>
      <c r="N32" s="3">
        <v>23</v>
      </c>
      <c r="O32" s="3"/>
      <c r="P32" s="3"/>
    </row>
    <row r="33" spans="2:16" ht="15.75" thickBot="1">
      <c r="B33" s="10"/>
      <c r="C33" s="31" t="s">
        <v>33</v>
      </c>
      <c r="D33" s="27">
        <v>0</v>
      </c>
      <c r="E33" s="28">
        <f>(D33/D12)*F12</f>
        <v>0</v>
      </c>
      <c r="F33" s="415"/>
      <c r="G33" s="29">
        <f t="shared" si="0"/>
        <v>0</v>
      </c>
      <c r="H33" s="16"/>
      <c r="I33" s="32"/>
      <c r="J33" s="3"/>
      <c r="K33" s="3"/>
      <c r="L33" s="3"/>
      <c r="M33" s="3"/>
      <c r="N33" s="3">
        <v>24</v>
      </c>
      <c r="O33" s="3"/>
      <c r="P33" s="3"/>
    </row>
    <row r="34" spans="2:16" ht="15.75" thickBot="1">
      <c r="B34" s="10"/>
      <c r="C34" s="33" t="s">
        <v>34</v>
      </c>
      <c r="D34" s="27">
        <v>0</v>
      </c>
      <c r="E34" s="28">
        <f>D34</f>
        <v>0</v>
      </c>
      <c r="F34" s="415"/>
      <c r="G34" s="34">
        <f>0</f>
        <v>0</v>
      </c>
      <c r="H34" s="16"/>
      <c r="I34" s="32"/>
      <c r="J34" s="35" t="s">
        <v>35</v>
      </c>
      <c r="K34" s="36"/>
      <c r="L34" s="36"/>
      <c r="M34" s="37"/>
      <c r="N34" s="3">
        <v>25</v>
      </c>
      <c r="O34" s="3"/>
      <c r="P34" s="3"/>
    </row>
    <row r="35" spans="2:16" ht="15.75" thickBot="1">
      <c r="B35" s="10"/>
      <c r="C35" s="33" t="s">
        <v>36</v>
      </c>
      <c r="D35" s="27">
        <v>0</v>
      </c>
      <c r="E35" s="28">
        <f>D35</f>
        <v>0</v>
      </c>
      <c r="F35" s="415"/>
      <c r="G35" s="34">
        <f>0</f>
        <v>0</v>
      </c>
      <c r="H35" s="16"/>
      <c r="I35" s="32"/>
      <c r="J35" s="35" t="s">
        <v>35</v>
      </c>
      <c r="K35" s="36"/>
      <c r="L35" s="36"/>
      <c r="M35" s="37"/>
      <c r="N35" s="3">
        <v>26</v>
      </c>
      <c r="O35" s="3"/>
      <c r="P35" s="3"/>
    </row>
    <row r="36" spans="2:16" ht="15.75" thickBot="1">
      <c r="B36" s="10"/>
      <c r="C36" s="33" t="s">
        <v>37</v>
      </c>
      <c r="D36" s="27">
        <v>0</v>
      </c>
      <c r="E36" s="28">
        <f>D36</f>
        <v>0</v>
      </c>
      <c r="F36" s="415"/>
      <c r="G36" s="34">
        <f>0</f>
        <v>0</v>
      </c>
      <c r="H36" s="16"/>
      <c r="J36" s="35" t="s">
        <v>35</v>
      </c>
      <c r="K36" s="36"/>
      <c r="L36" s="36"/>
      <c r="M36" s="37"/>
      <c r="N36" s="3">
        <v>27</v>
      </c>
      <c r="O36" s="3"/>
      <c r="P36" s="3"/>
    </row>
    <row r="37" spans="2:16">
      <c r="B37" s="10"/>
      <c r="C37" s="30" t="s">
        <v>38</v>
      </c>
      <c r="D37" s="27">
        <v>0</v>
      </c>
      <c r="E37" s="28">
        <f>(D37/D12)*F12</f>
        <v>0</v>
      </c>
      <c r="F37" s="415"/>
      <c r="G37" s="38">
        <f>ROUND(D37-E37,2)</f>
        <v>0</v>
      </c>
      <c r="H37" s="16"/>
      <c r="J37" s="3"/>
      <c r="K37" s="3"/>
      <c r="L37" s="3"/>
      <c r="M37" s="3"/>
      <c r="N37" s="3">
        <v>28</v>
      </c>
      <c r="O37" s="3"/>
      <c r="P37" s="3"/>
    </row>
    <row r="38" spans="2:16">
      <c r="B38" s="10"/>
      <c r="C38" s="30" t="s">
        <v>39</v>
      </c>
      <c r="D38" s="27">
        <v>200</v>
      </c>
      <c r="E38" s="28">
        <f>(D38/D12)*F12</f>
        <v>58.064516129032256</v>
      </c>
      <c r="F38" s="415"/>
      <c r="G38" s="38">
        <f>ROUND(D38-E38,2)</f>
        <v>141.94</v>
      </c>
      <c r="H38" s="16"/>
      <c r="J38" s="3"/>
      <c r="K38" s="3"/>
      <c r="L38" s="3"/>
      <c r="M38" s="3"/>
      <c r="N38" s="3">
        <v>29</v>
      </c>
      <c r="O38" s="3"/>
      <c r="P38" s="3"/>
    </row>
    <row r="39" spans="2:16">
      <c r="B39" s="10"/>
      <c r="C39" s="39" t="s">
        <v>40</v>
      </c>
      <c r="D39" s="27">
        <v>120</v>
      </c>
      <c r="E39" s="28">
        <f>(D39/D12)*F12</f>
        <v>34.838709677419359</v>
      </c>
      <c r="F39" s="415"/>
      <c r="G39" s="38">
        <f>ROUND(D39-E39,2)</f>
        <v>85.16</v>
      </c>
      <c r="H39" s="16"/>
      <c r="J39" s="3"/>
      <c r="K39" s="3"/>
      <c r="L39" s="3"/>
      <c r="M39" s="3"/>
      <c r="N39" s="3">
        <v>30</v>
      </c>
      <c r="O39" s="3"/>
      <c r="P39" s="3"/>
    </row>
    <row r="40" spans="2:16">
      <c r="B40" s="10"/>
      <c r="C40" s="39" t="s">
        <v>213</v>
      </c>
      <c r="D40" s="27">
        <v>0</v>
      </c>
      <c r="E40" s="28">
        <f>(D40/D12)*F12</f>
        <v>0</v>
      </c>
      <c r="F40" s="415"/>
      <c r="G40" s="38">
        <f>ROUND(D40-E40,2)</f>
        <v>0</v>
      </c>
      <c r="H40" s="16"/>
      <c r="J40" s="3"/>
      <c r="K40" s="3"/>
      <c r="L40" s="3"/>
      <c r="M40" s="3"/>
      <c r="N40" s="3">
        <v>31</v>
      </c>
      <c r="O40" s="3"/>
      <c r="P40" s="3"/>
    </row>
    <row r="41" spans="2:16">
      <c r="B41" s="10"/>
      <c r="C41" s="30" t="s">
        <v>41</v>
      </c>
      <c r="D41" s="40">
        <v>0</v>
      </c>
      <c r="E41" s="28">
        <f>(D41/D12)*F12</f>
        <v>0</v>
      </c>
      <c r="F41" s="415"/>
      <c r="G41" s="38">
        <f>ROUND(D41-E41,2)</f>
        <v>0</v>
      </c>
      <c r="H41" s="16"/>
      <c r="J41" s="3"/>
      <c r="K41" s="3"/>
      <c r="L41" s="3"/>
      <c r="M41" s="3"/>
      <c r="N41" s="3">
        <v>32</v>
      </c>
      <c r="O41" s="3"/>
      <c r="P41" s="3"/>
    </row>
    <row r="42" spans="2:16" ht="22.15" customHeight="1">
      <c r="B42" s="10"/>
      <c r="C42" s="41" t="s">
        <v>42</v>
      </c>
      <c r="D42" s="42">
        <f>SUM(D20:D41)</f>
        <v>5321.61</v>
      </c>
      <c r="E42" s="43">
        <f>ROUND(SUM(E20:E41),2)</f>
        <v>1544.98</v>
      </c>
      <c r="F42" s="416"/>
      <c r="G42" s="44">
        <f>ROUND(SUM(G20:G41),2)</f>
        <v>3776.63</v>
      </c>
      <c r="H42" s="16"/>
      <c r="J42" s="3"/>
      <c r="K42" s="3"/>
      <c r="L42" s="3"/>
      <c r="M42" s="3"/>
      <c r="N42" s="3">
        <v>33</v>
      </c>
      <c r="O42" s="3"/>
      <c r="P42" s="3"/>
    </row>
    <row r="43" spans="2:16" ht="9.75" customHeight="1">
      <c r="B43" s="10"/>
      <c r="C43" s="394"/>
      <c r="D43" s="394"/>
      <c r="E43" s="394"/>
      <c r="F43" s="394"/>
      <c r="G43" s="394"/>
      <c r="H43" s="16"/>
      <c r="J43" s="3"/>
      <c r="K43" s="3"/>
      <c r="L43" s="45"/>
      <c r="M43" s="3"/>
      <c r="N43" s="3">
        <v>34</v>
      </c>
      <c r="O43" s="3"/>
      <c r="P43" s="3"/>
    </row>
    <row r="44" spans="2:16" ht="22.9" customHeight="1">
      <c r="B44" s="10"/>
      <c r="C44" s="387" t="s">
        <v>43</v>
      </c>
      <c r="D44" s="387"/>
      <c r="E44" s="387"/>
      <c r="F44" s="387"/>
      <c r="G44" s="387"/>
      <c r="H44" s="16"/>
      <c r="J44" s="3"/>
      <c r="K44" s="3"/>
      <c r="L44" s="3"/>
      <c r="M44" s="3"/>
      <c r="N44" s="3">
        <v>35</v>
      </c>
      <c r="O44" s="3"/>
      <c r="P44" s="3"/>
    </row>
    <row r="45" spans="2:16" ht="28.5">
      <c r="B45" s="10"/>
      <c r="C45" s="23" t="s">
        <v>16</v>
      </c>
      <c r="D45" s="23" t="s">
        <v>44</v>
      </c>
      <c r="E45" s="23" t="s">
        <v>45</v>
      </c>
      <c r="F45" s="23"/>
      <c r="G45" s="23" t="s">
        <v>46</v>
      </c>
      <c r="H45" s="16"/>
      <c r="J45" s="3"/>
      <c r="K45" s="3"/>
      <c r="L45" s="3"/>
      <c r="M45" s="3"/>
      <c r="N45" s="3"/>
      <c r="O45" s="3"/>
      <c r="P45" s="3"/>
    </row>
    <row r="46" spans="2:16" ht="15.75" thickBot="1">
      <c r="B46" s="10"/>
      <c r="C46" s="30" t="s">
        <v>47</v>
      </c>
      <c r="D46" s="46">
        <v>30</v>
      </c>
      <c r="E46" s="47">
        <f>ROUND((D46/D12)*F12,2)</f>
        <v>8.7100000000000009</v>
      </c>
      <c r="F46" s="48"/>
      <c r="G46" s="29">
        <f>ROUND(D46-E46,2)</f>
        <v>21.29</v>
      </c>
      <c r="H46" s="16"/>
      <c r="J46" s="3"/>
      <c r="K46" s="3"/>
      <c r="L46" s="3"/>
      <c r="M46" s="3"/>
      <c r="N46" s="3"/>
      <c r="O46" s="3"/>
      <c r="P46" s="3"/>
    </row>
    <row r="47" spans="2:16">
      <c r="B47" s="10"/>
      <c r="C47" s="30" t="s">
        <v>48</v>
      </c>
      <c r="D47" s="27">
        <v>12</v>
      </c>
      <c r="E47" s="47">
        <f>D47</f>
        <v>12</v>
      </c>
      <c r="F47" s="48"/>
      <c r="G47" s="29">
        <f>ROUND(D47-E47,2)</f>
        <v>0</v>
      </c>
      <c r="H47" s="16"/>
      <c r="J47" s="367" t="s">
        <v>91</v>
      </c>
      <c r="K47" s="368"/>
      <c r="L47" s="368"/>
      <c r="M47" s="368"/>
      <c r="N47" s="368"/>
      <c r="O47" s="369"/>
      <c r="P47" s="3"/>
    </row>
    <row r="48" spans="2:16" ht="15" customHeight="1">
      <c r="B48" s="10"/>
      <c r="C48" s="49" t="s">
        <v>39</v>
      </c>
      <c r="D48" s="27">
        <v>200</v>
      </c>
      <c r="E48" s="47">
        <v>0</v>
      </c>
      <c r="F48" s="48"/>
      <c r="G48" s="34">
        <v>0</v>
      </c>
      <c r="H48" s="16"/>
      <c r="J48" s="370"/>
      <c r="K48" s="371"/>
      <c r="L48" s="371"/>
      <c r="M48" s="371"/>
      <c r="N48" s="371"/>
      <c r="O48" s="372"/>
      <c r="P48" s="3"/>
    </row>
    <row r="49" spans="2:16">
      <c r="B49" s="10"/>
      <c r="C49" s="49" t="s">
        <v>49</v>
      </c>
      <c r="D49" s="27">
        <v>0</v>
      </c>
      <c r="E49" s="47">
        <v>0</v>
      </c>
      <c r="F49" s="48"/>
      <c r="G49" s="34">
        <f>D49</f>
        <v>0</v>
      </c>
      <c r="H49" s="16"/>
      <c r="J49" s="370"/>
      <c r="K49" s="371"/>
      <c r="L49" s="371"/>
      <c r="M49" s="371"/>
      <c r="N49" s="371"/>
      <c r="O49" s="372"/>
      <c r="P49" s="3"/>
    </row>
    <row r="50" spans="2:16" ht="15.75" thickBot="1">
      <c r="B50" s="10"/>
      <c r="C50" s="49" t="s">
        <v>50</v>
      </c>
      <c r="D50" s="27">
        <v>120</v>
      </c>
      <c r="E50" s="47">
        <v>0</v>
      </c>
      <c r="F50" s="48"/>
      <c r="G50" s="34">
        <v>0</v>
      </c>
      <c r="H50" s="16"/>
      <c r="J50" s="373"/>
      <c r="K50" s="374"/>
      <c r="L50" s="374"/>
      <c r="M50" s="374"/>
      <c r="N50" s="374"/>
      <c r="O50" s="375"/>
      <c r="P50" s="3"/>
    </row>
    <row r="51" spans="2:16" ht="15" customHeight="1">
      <c r="B51" s="10"/>
      <c r="C51" s="49" t="s">
        <v>51</v>
      </c>
      <c r="D51" s="50">
        <v>10</v>
      </c>
      <c r="E51" s="47">
        <f>D51</f>
        <v>10</v>
      </c>
      <c r="F51" s="51"/>
      <c r="G51" s="34">
        <f>D51</f>
        <v>10</v>
      </c>
      <c r="H51" s="16"/>
      <c r="J51" s="367" t="s">
        <v>52</v>
      </c>
      <c r="K51" s="368"/>
      <c r="L51" s="368"/>
      <c r="M51" s="368"/>
      <c r="N51" s="368"/>
      <c r="O51" s="369"/>
      <c r="P51" s="3"/>
    </row>
    <row r="52" spans="2:16" ht="15.75" thickBot="1">
      <c r="B52" s="10"/>
      <c r="C52" s="49" t="s">
        <v>53</v>
      </c>
      <c r="D52" s="50">
        <v>10</v>
      </c>
      <c r="E52" s="47">
        <f>D52</f>
        <v>10</v>
      </c>
      <c r="F52" s="51"/>
      <c r="G52" s="34">
        <f>D52</f>
        <v>10</v>
      </c>
      <c r="H52" s="16"/>
      <c r="J52" s="373"/>
      <c r="K52" s="374"/>
      <c r="L52" s="374"/>
      <c r="M52" s="374"/>
      <c r="N52" s="374"/>
      <c r="O52" s="375"/>
      <c r="P52" s="3"/>
    </row>
    <row r="53" spans="2:16">
      <c r="B53" s="10"/>
      <c r="C53" s="30" t="s">
        <v>54</v>
      </c>
      <c r="D53" s="46">
        <v>0</v>
      </c>
      <c r="E53" s="47">
        <f>ROUND((D53/D12)*F12,2)</f>
        <v>0</v>
      </c>
      <c r="F53" s="48"/>
      <c r="G53" s="29">
        <f>ROUND(D53-E53,2)</f>
        <v>0</v>
      </c>
      <c r="H53" s="16"/>
      <c r="J53" s="3"/>
      <c r="K53" s="3"/>
      <c r="L53" s="3"/>
      <c r="M53" s="3"/>
      <c r="N53" s="3"/>
      <c r="O53" s="3"/>
      <c r="P53" s="3"/>
    </row>
    <row r="54" spans="2:16">
      <c r="B54" s="10"/>
      <c r="C54" s="30" t="s">
        <v>54</v>
      </c>
      <c r="D54" s="46">
        <v>0</v>
      </c>
      <c r="E54" s="47">
        <f>ROUND((D54/D12)*F12,2)</f>
        <v>0</v>
      </c>
      <c r="F54" s="48"/>
      <c r="G54" s="29">
        <f>ROUND(D54-E54,2)</f>
        <v>0</v>
      </c>
      <c r="H54" s="16"/>
      <c r="J54" s="3"/>
      <c r="K54" s="3"/>
      <c r="L54" s="3"/>
      <c r="M54" s="3"/>
      <c r="N54" s="3"/>
      <c r="O54" s="3"/>
      <c r="P54" s="3"/>
    </row>
    <row r="55" spans="2:16">
      <c r="B55" s="10"/>
      <c r="C55" s="30" t="s">
        <v>54</v>
      </c>
      <c r="D55" s="46">
        <v>0</v>
      </c>
      <c r="E55" s="47">
        <f>ROUND((D55/D12)*F12,2)</f>
        <v>0</v>
      </c>
      <c r="F55" s="48"/>
      <c r="G55" s="29">
        <f>ROUND(D55-E55,2)</f>
        <v>0</v>
      </c>
      <c r="H55" s="16"/>
      <c r="J55" s="3"/>
      <c r="K55" s="3"/>
      <c r="L55" s="3"/>
      <c r="M55" s="3"/>
      <c r="N55" s="3"/>
      <c r="O55" s="3"/>
      <c r="P55" s="3"/>
    </row>
    <row r="56" spans="2:16">
      <c r="B56" s="10"/>
      <c r="C56" s="30" t="s">
        <v>55</v>
      </c>
      <c r="D56" s="27">
        <v>0</v>
      </c>
      <c r="E56" s="47">
        <f>ROUND((D56/D12)*F12,2)</f>
        <v>0</v>
      </c>
      <c r="F56" s="48"/>
      <c r="G56" s="29">
        <f>ROUND(D56-E56,2)</f>
        <v>0</v>
      </c>
      <c r="H56" s="16"/>
      <c r="J56" s="3"/>
      <c r="K56" s="3"/>
      <c r="L56" s="3"/>
      <c r="M56" s="3"/>
      <c r="N56" s="3"/>
      <c r="O56" s="3"/>
      <c r="P56" s="3"/>
    </row>
    <row r="57" spans="2:16" ht="17.25">
      <c r="B57" s="10"/>
      <c r="C57" s="52" t="s">
        <v>56</v>
      </c>
      <c r="D57" s="42">
        <f>ROUND(SUM(D46:D56),2)</f>
        <v>382</v>
      </c>
      <c r="E57" s="53">
        <f>ROUND(SUM(E46:E56),2)</f>
        <v>40.71</v>
      </c>
      <c r="F57" s="53"/>
      <c r="G57" s="42">
        <f>ROUND(SUM(G46:G56),2)</f>
        <v>41.29</v>
      </c>
      <c r="H57" s="16"/>
      <c r="J57" s="3"/>
      <c r="K57" s="3"/>
      <c r="L57" s="3"/>
      <c r="M57" s="3"/>
      <c r="N57" s="3"/>
      <c r="O57" s="3"/>
      <c r="P57" s="3"/>
    </row>
    <row r="58" spans="2:16" ht="30" customHeight="1">
      <c r="B58" s="10"/>
      <c r="C58" s="54" t="s">
        <v>57</v>
      </c>
      <c r="D58" s="55">
        <f>ROUND(D42-D57,2)</f>
        <v>4939.6099999999997</v>
      </c>
      <c r="E58" s="56"/>
      <c r="F58" s="56"/>
      <c r="G58" s="56"/>
      <c r="H58" s="16"/>
      <c r="J58" s="388"/>
      <c r="K58" s="388"/>
      <c r="L58" s="388"/>
      <c r="M58" s="388"/>
      <c r="N58" s="388"/>
      <c r="O58" s="388"/>
      <c r="P58" s="388"/>
    </row>
    <row r="59" spans="2:16" ht="21.75" customHeight="1">
      <c r="B59" s="10"/>
      <c r="C59" s="57"/>
      <c r="D59" s="58"/>
      <c r="E59" s="59"/>
      <c r="F59" s="60"/>
      <c r="G59" s="61"/>
      <c r="H59" s="16"/>
      <c r="J59" s="388"/>
      <c r="K59" s="388"/>
      <c r="L59" s="388"/>
      <c r="M59" s="388"/>
      <c r="N59" s="388"/>
      <c r="O59" s="388"/>
      <c r="P59" s="388"/>
    </row>
    <row r="60" spans="2:16" ht="28.5" customHeight="1">
      <c r="B60" s="10"/>
      <c r="C60" s="62"/>
      <c r="D60" s="63" t="s">
        <v>58</v>
      </c>
      <c r="E60" s="64" t="s">
        <v>59</v>
      </c>
      <c r="F60" s="65"/>
      <c r="G60" s="64" t="s">
        <v>60</v>
      </c>
      <c r="H60" s="16"/>
      <c r="J60" s="388"/>
      <c r="K60" s="388"/>
      <c r="L60" s="388"/>
      <c r="M60" s="388"/>
      <c r="N60" s="388"/>
      <c r="O60" s="388"/>
      <c r="P60" s="388"/>
    </row>
    <row r="61" spans="2:16" ht="28.5" customHeight="1">
      <c r="B61" s="10"/>
      <c r="C61" s="66" t="s">
        <v>61</v>
      </c>
      <c r="D61" s="67">
        <v>44129</v>
      </c>
      <c r="E61" s="68">
        <v>44129</v>
      </c>
      <c r="F61" s="69" t="e">
        <f>G43+#REF!+#REF!+#REF!+#REF!+#REF!+G44+G45+G47+G57</f>
        <v>#REF!</v>
      </c>
      <c r="G61" s="70">
        <v>0</v>
      </c>
      <c r="H61" s="16"/>
      <c r="J61" s="388"/>
      <c r="K61" s="388"/>
      <c r="L61" s="388"/>
      <c r="M61" s="388"/>
      <c r="N61" s="388"/>
      <c r="O61" s="388"/>
      <c r="P61" s="388"/>
    </row>
    <row r="62" spans="2:16" ht="26.25" customHeight="1">
      <c r="B62" s="10"/>
      <c r="C62" s="389"/>
      <c r="D62" s="389"/>
      <c r="E62" s="389"/>
      <c r="F62" s="71"/>
      <c r="G62" s="72"/>
      <c r="H62" s="16"/>
      <c r="J62" s="388"/>
      <c r="K62" s="388"/>
      <c r="L62" s="388"/>
      <c r="M62" s="388"/>
      <c r="N62" s="388"/>
      <c r="O62" s="388"/>
      <c r="P62" s="388"/>
    </row>
    <row r="63" spans="2:16" ht="28.9" customHeight="1">
      <c r="B63" s="10"/>
      <c r="C63" s="390" t="s">
        <v>62</v>
      </c>
      <c r="D63" s="391"/>
      <c r="E63" s="73">
        <f>ROUND(G42+G61+G46+G47,2)</f>
        <v>3797.92</v>
      </c>
      <c r="F63" s="71"/>
      <c r="G63" s="74"/>
      <c r="H63" s="16"/>
      <c r="J63" s="388"/>
      <c r="K63" s="388"/>
      <c r="L63" s="388"/>
      <c r="M63" s="388"/>
      <c r="N63" s="388"/>
      <c r="O63" s="388"/>
      <c r="P63" s="388"/>
    </row>
    <row r="64" spans="2:16" ht="24" customHeight="1">
      <c r="B64" s="10"/>
      <c r="C64" s="392" t="s">
        <v>63</v>
      </c>
      <c r="D64" s="393"/>
      <c r="E64" s="393"/>
      <c r="F64" s="393"/>
      <c r="G64" s="44">
        <f>ROUND(G42-G46-G47-G53-G54-G55-G56,2)</f>
        <v>3755.34</v>
      </c>
      <c r="H64" s="75"/>
      <c r="J64" s="388"/>
      <c r="K64" s="388"/>
      <c r="L64" s="388"/>
      <c r="M64" s="388"/>
      <c r="N64" s="388"/>
      <c r="O64" s="388"/>
      <c r="P64" s="388"/>
    </row>
    <row r="65" spans="1:8" ht="13.15" customHeight="1">
      <c r="B65" s="10"/>
      <c r="C65" s="76"/>
      <c r="D65" s="77"/>
      <c r="E65" s="77"/>
      <c r="F65" s="77"/>
      <c r="G65" s="78"/>
      <c r="H65" s="75"/>
    </row>
    <row r="66" spans="1:8" ht="24" customHeight="1">
      <c r="B66" s="10"/>
      <c r="C66" s="376" t="s">
        <v>64</v>
      </c>
      <c r="D66" s="377"/>
      <c r="E66" s="377"/>
      <c r="F66" s="377"/>
      <c r="G66" s="378"/>
      <c r="H66" s="75"/>
    </row>
    <row r="67" spans="1:8" ht="79.900000000000006" customHeight="1">
      <c r="B67" s="10"/>
      <c r="C67" s="379" t="s">
        <v>65</v>
      </c>
      <c r="D67" s="380"/>
      <c r="E67" s="380"/>
      <c r="F67" s="380"/>
      <c r="G67" s="381"/>
      <c r="H67" s="75"/>
    </row>
    <row r="68" spans="1:8" ht="28.15" customHeight="1" thickBot="1">
      <c r="B68" s="10"/>
      <c r="C68" s="382" t="s">
        <v>66</v>
      </c>
      <c r="D68" s="383"/>
      <c r="E68" s="383"/>
      <c r="F68" s="383"/>
      <c r="G68" s="384"/>
      <c r="H68" s="75"/>
    </row>
    <row r="69" spans="1:8" ht="23.25" customHeight="1" thickBot="1">
      <c r="B69" s="79"/>
      <c r="C69" s="80" t="s">
        <v>89</v>
      </c>
      <c r="D69" s="80" t="s">
        <v>67</v>
      </c>
      <c r="E69" s="80" t="s">
        <v>68</v>
      </c>
      <c r="F69" s="81" t="s">
        <v>69</v>
      </c>
      <c r="G69" s="82" t="s">
        <v>70</v>
      </c>
      <c r="H69" s="16"/>
    </row>
    <row r="70" spans="1:8" ht="23.25" customHeight="1">
      <c r="B70" s="79"/>
      <c r="C70" s="83"/>
      <c r="D70" s="84"/>
      <c r="E70" s="85" t="s">
        <v>71</v>
      </c>
      <c r="F70" s="84"/>
      <c r="G70" s="86" t="s">
        <v>72</v>
      </c>
      <c r="H70" s="16"/>
    </row>
    <row r="71" spans="1:8" ht="23.25" customHeight="1">
      <c r="B71" s="79"/>
      <c r="C71" s="95" t="s">
        <v>73</v>
      </c>
      <c r="D71" s="84"/>
      <c r="E71" s="385"/>
      <c r="F71" s="386"/>
      <c r="G71" s="88"/>
      <c r="H71" s="16"/>
    </row>
    <row r="72" spans="1:8" ht="23.25" customHeight="1">
      <c r="B72" s="79"/>
      <c r="C72" s="95" t="s">
        <v>74</v>
      </c>
      <c r="D72" s="84"/>
      <c r="E72" s="385"/>
      <c r="F72" s="386"/>
      <c r="G72" s="89"/>
      <c r="H72" s="16"/>
    </row>
    <row r="73" spans="1:8" ht="27" customHeight="1">
      <c r="B73" s="79"/>
      <c r="C73" s="95" t="s">
        <v>75</v>
      </c>
      <c r="D73" s="84"/>
      <c r="E73" s="385"/>
      <c r="F73" s="386"/>
      <c r="G73" s="89"/>
      <c r="H73" s="16"/>
    </row>
    <row r="74" spans="1:8" ht="15.75" thickBot="1">
      <c r="A74" s="16"/>
      <c r="B74" s="8"/>
      <c r="C74" s="96" t="s">
        <v>76</v>
      </c>
      <c r="D74" s="90" t="s">
        <v>90</v>
      </c>
      <c r="E74" s="365" t="str">
        <f>D74</f>
        <v>.…/…./2024</v>
      </c>
      <c r="F74" s="366"/>
      <c r="G74" s="91" t="str">
        <f>D74</f>
        <v>.…/…./2024</v>
      </c>
      <c r="H74" s="16"/>
    </row>
    <row r="75" spans="1:8" ht="15.75" thickBot="1">
      <c r="A75" s="16"/>
      <c r="B75" s="92"/>
      <c r="C75" s="92"/>
      <c r="D75" s="92"/>
      <c r="E75" s="92"/>
      <c r="F75" s="92"/>
      <c r="G75" s="92"/>
      <c r="H75" s="8"/>
    </row>
    <row r="77" spans="1:8">
      <c r="E77" s="93"/>
    </row>
    <row r="78" spans="1:8">
      <c r="E78" s="93"/>
    </row>
    <row r="79" spans="1:8">
      <c r="E79" s="93"/>
    </row>
  </sheetData>
  <mergeCells count="36">
    <mergeCell ref="C2:H2"/>
    <mergeCell ref="C3:G3"/>
    <mergeCell ref="C4:G4"/>
    <mergeCell ref="C5:G5"/>
    <mergeCell ref="F6:G6"/>
    <mergeCell ref="F9:G9"/>
    <mergeCell ref="J9:L11"/>
    <mergeCell ref="F10:G10"/>
    <mergeCell ref="F11:G11"/>
    <mergeCell ref="F12:G12"/>
    <mergeCell ref="C43:G43"/>
    <mergeCell ref="J14:L16"/>
    <mergeCell ref="E15:E16"/>
    <mergeCell ref="F15:G15"/>
    <mergeCell ref="F16:G16"/>
    <mergeCell ref="E13:E14"/>
    <mergeCell ref="F13:G14"/>
    <mergeCell ref="C17:G17"/>
    <mergeCell ref="C18:G18"/>
    <mergeCell ref="E19:F19"/>
    <mergeCell ref="J19:M19"/>
    <mergeCell ref="F20:F42"/>
    <mergeCell ref="C44:G44"/>
    <mergeCell ref="J58:P64"/>
    <mergeCell ref="C62:E62"/>
    <mergeCell ref="C63:D63"/>
    <mergeCell ref="C64:F64"/>
    <mergeCell ref="E74:F74"/>
    <mergeCell ref="J47:O50"/>
    <mergeCell ref="J51:O52"/>
    <mergeCell ref="C66:G66"/>
    <mergeCell ref="C67:G67"/>
    <mergeCell ref="C68:G68"/>
    <mergeCell ref="E71:F71"/>
    <mergeCell ref="E72:F72"/>
    <mergeCell ref="E73:F73"/>
  </mergeCells>
  <dataValidations disablePrompts="1" count="3">
    <dataValidation type="list" allowBlank="1" showInputMessage="1" showErrorMessage="1" sqref="F9:G9" xr:uid="{05440636-0A8B-4090-A01C-EB6447FACE9B}">
      <formula1>$N$10:$N$44</formula1>
    </dataValidation>
    <dataValidation type="list" errorStyle="information" allowBlank="1" showInputMessage="1" showErrorMessage="1" error="En az 1 Gün_x000a_En fazla 29 Gün girilebilir." sqref="F12:G12" xr:uid="{4B836D55-6F93-4C68-84FE-179B990F9EF2}">
      <formula1>$N$10:$N$38</formula1>
    </dataValidation>
    <dataValidation type="list" allowBlank="1" showInputMessage="1" showErrorMessage="1" sqref="F6:G8" xr:uid="{4CC875E3-77DD-409E-B130-A3F76F07E663}">
      <formula1>$N$2:$N$5</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FB3E-6768-4AB4-8A12-67F5554460CE}">
  <sheetPr>
    <tabColor rgb="FFFFFF00"/>
    <pageSetUpPr fitToPage="1"/>
  </sheetPr>
  <dimension ref="A2:Q54"/>
  <sheetViews>
    <sheetView tabSelected="1" zoomScale="85" zoomScaleNormal="85" workbookViewId="0">
      <selection activeCell="C3" sqref="C3:L3"/>
    </sheetView>
  </sheetViews>
  <sheetFormatPr defaultRowHeight="15" outlineLevelRow="1"/>
  <cols>
    <col min="1" max="1" width="9.140625" style="1"/>
    <col min="2" max="2" width="13.140625" style="1" customWidth="1"/>
    <col min="3" max="10" width="18.7109375" style="1" customWidth="1"/>
    <col min="11" max="11" width="21.28515625" style="1" customWidth="1"/>
    <col min="12" max="12" width="20.140625" style="1" bestFit="1" customWidth="1"/>
    <col min="13" max="13" width="16.7109375" style="1" customWidth="1"/>
    <col min="14" max="14" width="19.42578125" style="1" customWidth="1"/>
    <col min="15" max="15" width="13.7109375" style="1" customWidth="1"/>
    <col min="16" max="16" width="10.42578125" style="1" customWidth="1"/>
    <col min="17" max="17" width="13.5703125" style="1" customWidth="1"/>
    <col min="18" max="20" width="9.140625" style="1"/>
    <col min="21" max="21" width="7.42578125" style="1" bestFit="1" customWidth="1"/>
    <col min="22" max="16384" width="9.140625" style="1"/>
  </cols>
  <sheetData>
    <row r="2" spans="1:17" ht="15.75" thickBot="1">
      <c r="B2" s="92"/>
      <c r="C2" s="92"/>
      <c r="D2" s="92"/>
      <c r="E2" s="92"/>
      <c r="F2" s="92"/>
      <c r="G2" s="92"/>
      <c r="H2" s="92"/>
      <c r="I2" s="92"/>
      <c r="J2" s="92"/>
      <c r="K2" s="92"/>
      <c r="L2" s="92"/>
      <c r="M2" s="92"/>
      <c r="N2" s="92"/>
      <c r="O2" s="92"/>
    </row>
    <row r="3" spans="1:17" ht="15.75">
      <c r="A3" s="16"/>
      <c r="B3" s="321" t="s">
        <v>130</v>
      </c>
      <c r="C3" s="603"/>
      <c r="D3" s="604"/>
      <c r="E3" s="604"/>
      <c r="F3" s="604"/>
      <c r="G3" s="604"/>
      <c r="H3" s="604"/>
      <c r="I3" s="604"/>
      <c r="J3" s="604"/>
      <c r="K3" s="604"/>
      <c r="L3" s="605"/>
      <c r="M3" s="606" t="s">
        <v>131</v>
      </c>
      <c r="N3" s="607"/>
      <c r="O3" s="322">
        <v>0.24</v>
      </c>
      <c r="P3" s="323"/>
      <c r="Q3" s="323"/>
    </row>
    <row r="4" spans="1:17" ht="15.75">
      <c r="A4" s="16"/>
      <c r="B4" s="324" t="s">
        <v>132</v>
      </c>
      <c r="C4" s="608"/>
      <c r="D4" s="609"/>
      <c r="E4" s="609"/>
      <c r="F4" s="609"/>
      <c r="G4" s="609"/>
      <c r="H4" s="609"/>
      <c r="I4" s="609"/>
      <c r="J4" s="609"/>
      <c r="K4" s="609"/>
      <c r="L4" s="610"/>
      <c r="M4" s="611" t="s">
        <v>133</v>
      </c>
      <c r="N4" s="612"/>
      <c r="O4" s="325">
        <v>0.02</v>
      </c>
      <c r="P4" s="323"/>
      <c r="Q4" s="323"/>
    </row>
    <row r="5" spans="1:17" ht="15.75">
      <c r="A5" s="16"/>
      <c r="B5" s="324" t="s">
        <v>134</v>
      </c>
      <c r="C5" s="608"/>
      <c r="D5" s="609"/>
      <c r="E5" s="609"/>
      <c r="F5" s="609"/>
      <c r="G5" s="609"/>
      <c r="H5" s="609"/>
      <c r="I5" s="609"/>
      <c r="J5" s="609"/>
      <c r="K5" s="609"/>
      <c r="L5" s="610"/>
      <c r="M5" s="611" t="s">
        <v>135</v>
      </c>
      <c r="N5" s="612"/>
      <c r="O5" s="326">
        <v>6.6E-4</v>
      </c>
      <c r="P5" s="323"/>
      <c r="Q5" s="323"/>
    </row>
    <row r="6" spans="1:17" ht="16.5" thickBot="1">
      <c r="A6" s="16"/>
      <c r="B6" s="327" t="s">
        <v>136</v>
      </c>
      <c r="C6" s="613"/>
      <c r="D6" s="614"/>
      <c r="E6" s="614"/>
      <c r="F6" s="614"/>
      <c r="G6" s="614"/>
      <c r="H6" s="614"/>
      <c r="I6" s="614"/>
      <c r="J6" s="614"/>
      <c r="K6" s="614"/>
      <c r="L6" s="615"/>
      <c r="M6" s="616" t="s">
        <v>137</v>
      </c>
      <c r="N6" s="617"/>
      <c r="O6" s="328">
        <v>45703</v>
      </c>
      <c r="P6" s="323"/>
      <c r="Q6" s="323"/>
    </row>
    <row r="7" spans="1:17" ht="16.5" thickBot="1">
      <c r="A7" s="16"/>
      <c r="B7" s="329"/>
      <c r="C7" s="618" t="s">
        <v>138</v>
      </c>
      <c r="D7" s="618"/>
      <c r="E7" s="618"/>
      <c r="F7" s="618"/>
      <c r="G7" s="618"/>
      <c r="H7" s="618"/>
      <c r="I7" s="618"/>
      <c r="J7" s="618"/>
      <c r="K7" s="618"/>
      <c r="L7" s="619"/>
      <c r="M7" s="620" t="s">
        <v>139</v>
      </c>
      <c r="N7" s="620" t="s">
        <v>140</v>
      </c>
      <c r="O7" s="600" t="s">
        <v>141</v>
      </c>
    </row>
    <row r="8" spans="1:17" ht="16.5" thickBot="1">
      <c r="A8" s="16"/>
      <c r="B8" s="623" t="s">
        <v>142</v>
      </c>
      <c r="C8" s="625" t="s">
        <v>143</v>
      </c>
      <c r="D8" s="626"/>
      <c r="E8" s="627"/>
      <c r="F8" s="628" t="s">
        <v>48</v>
      </c>
      <c r="G8" s="629"/>
      <c r="H8" s="630"/>
      <c r="I8" s="631" t="s">
        <v>47</v>
      </c>
      <c r="J8" s="632"/>
      <c r="K8" s="633"/>
      <c r="L8" s="634" t="s">
        <v>144</v>
      </c>
      <c r="M8" s="621"/>
      <c r="N8" s="621"/>
      <c r="O8" s="601"/>
    </row>
    <row r="9" spans="1:17" ht="32.25" thickBot="1">
      <c r="A9" s="16"/>
      <c r="B9" s="624"/>
      <c r="C9" s="330" t="s">
        <v>145</v>
      </c>
      <c r="D9" s="331" t="s">
        <v>146</v>
      </c>
      <c r="E9" s="332" t="s">
        <v>147</v>
      </c>
      <c r="F9" s="333" t="s">
        <v>148</v>
      </c>
      <c r="G9" s="334" t="s">
        <v>146</v>
      </c>
      <c r="H9" s="335" t="s">
        <v>147</v>
      </c>
      <c r="I9" s="336" t="s">
        <v>148</v>
      </c>
      <c r="J9" s="337" t="s">
        <v>146</v>
      </c>
      <c r="K9" s="338" t="s">
        <v>147</v>
      </c>
      <c r="L9" s="635"/>
      <c r="M9" s="622"/>
      <c r="N9" s="622"/>
      <c r="O9" s="602"/>
    </row>
    <row r="10" spans="1:17" ht="18" thickBot="1">
      <c r="A10" s="16"/>
      <c r="B10" s="339"/>
      <c r="C10" s="340"/>
      <c r="D10" s="341"/>
      <c r="E10" s="168">
        <f>C10-D10</f>
        <v>0</v>
      </c>
      <c r="F10" s="340"/>
      <c r="G10" s="341"/>
      <c r="H10" s="168">
        <f>F10-G10</f>
        <v>0</v>
      </c>
      <c r="I10" s="340"/>
      <c r="J10" s="341"/>
      <c r="K10" s="169">
        <f>I10-J10</f>
        <v>0</v>
      </c>
      <c r="L10" s="170">
        <f t="shared" ref="L10:L28" si="0">E10+H10+K10</f>
        <v>0</v>
      </c>
      <c r="M10" s="171">
        <f>O$6-B10</f>
        <v>45703</v>
      </c>
      <c r="N10" s="172">
        <f>(M10*L10)*O$5</f>
        <v>0</v>
      </c>
      <c r="O10" s="173">
        <f>N10+L10</f>
        <v>0</v>
      </c>
    </row>
    <row r="11" spans="1:17" ht="18" thickBot="1">
      <c r="A11" s="16"/>
      <c r="B11" s="339"/>
      <c r="C11" s="342"/>
      <c r="D11" s="341"/>
      <c r="E11" s="168">
        <f t="shared" ref="E11:E28" si="1">C11-D11</f>
        <v>0</v>
      </c>
      <c r="F11" s="340"/>
      <c r="G11" s="341"/>
      <c r="H11" s="168">
        <f t="shared" ref="H11:H28" si="2">F11-G11</f>
        <v>0</v>
      </c>
      <c r="I11" s="340"/>
      <c r="J11" s="341"/>
      <c r="K11" s="169">
        <f t="shared" ref="K11:K28" si="3">I11-J11</f>
        <v>0</v>
      </c>
      <c r="L11" s="170">
        <f t="shared" si="0"/>
        <v>0</v>
      </c>
      <c r="M11" s="171">
        <f t="shared" ref="M11:M28" si="4">O$6-B11</f>
        <v>45703</v>
      </c>
      <c r="N11" s="172">
        <f t="shared" ref="N11:N28" si="5">(M11*L11)*O$5</f>
        <v>0</v>
      </c>
      <c r="O11" s="173">
        <f t="shared" ref="O11:O28" si="6">N11+L11</f>
        <v>0</v>
      </c>
    </row>
    <row r="12" spans="1:17" ht="18" thickBot="1">
      <c r="A12" s="16"/>
      <c r="B12" s="339"/>
      <c r="C12" s="342"/>
      <c r="D12" s="341"/>
      <c r="E12" s="168">
        <f t="shared" si="1"/>
        <v>0</v>
      </c>
      <c r="F12" s="340"/>
      <c r="G12" s="341"/>
      <c r="H12" s="168">
        <f t="shared" si="2"/>
        <v>0</v>
      </c>
      <c r="I12" s="340"/>
      <c r="J12" s="341"/>
      <c r="K12" s="169">
        <f t="shared" si="3"/>
        <v>0</v>
      </c>
      <c r="L12" s="170">
        <f t="shared" si="0"/>
        <v>0</v>
      </c>
      <c r="M12" s="171">
        <f t="shared" si="4"/>
        <v>45703</v>
      </c>
      <c r="N12" s="172">
        <f t="shared" si="5"/>
        <v>0</v>
      </c>
      <c r="O12" s="173">
        <f t="shared" si="6"/>
        <v>0</v>
      </c>
    </row>
    <row r="13" spans="1:17" ht="18" thickBot="1">
      <c r="A13" s="16"/>
      <c r="B13" s="339"/>
      <c r="C13" s="342"/>
      <c r="D13" s="341"/>
      <c r="E13" s="168">
        <f t="shared" si="1"/>
        <v>0</v>
      </c>
      <c r="F13" s="340"/>
      <c r="G13" s="341"/>
      <c r="H13" s="168">
        <f t="shared" si="2"/>
        <v>0</v>
      </c>
      <c r="I13" s="340"/>
      <c r="J13" s="341"/>
      <c r="K13" s="169">
        <f t="shared" si="3"/>
        <v>0</v>
      </c>
      <c r="L13" s="170">
        <f t="shared" si="0"/>
        <v>0</v>
      </c>
      <c r="M13" s="171">
        <f t="shared" si="4"/>
        <v>45703</v>
      </c>
      <c r="N13" s="172">
        <f t="shared" si="5"/>
        <v>0</v>
      </c>
      <c r="O13" s="173">
        <f t="shared" si="6"/>
        <v>0</v>
      </c>
    </row>
    <row r="14" spans="1:17" ht="18" thickBot="1">
      <c r="A14" s="16"/>
      <c r="B14" s="339"/>
      <c r="C14" s="342"/>
      <c r="D14" s="341"/>
      <c r="E14" s="168">
        <f t="shared" si="1"/>
        <v>0</v>
      </c>
      <c r="F14" s="340"/>
      <c r="G14" s="341"/>
      <c r="H14" s="168">
        <f t="shared" si="2"/>
        <v>0</v>
      </c>
      <c r="I14" s="340"/>
      <c r="J14" s="341"/>
      <c r="K14" s="169">
        <f t="shared" si="3"/>
        <v>0</v>
      </c>
      <c r="L14" s="170">
        <f t="shared" si="0"/>
        <v>0</v>
      </c>
      <c r="M14" s="171">
        <f t="shared" si="4"/>
        <v>45703</v>
      </c>
      <c r="N14" s="172">
        <f t="shared" si="5"/>
        <v>0</v>
      </c>
      <c r="O14" s="173">
        <f t="shared" si="6"/>
        <v>0</v>
      </c>
    </row>
    <row r="15" spans="1:17" ht="18" thickBot="1">
      <c r="A15" s="16"/>
      <c r="B15" s="339"/>
      <c r="C15" s="342"/>
      <c r="D15" s="341"/>
      <c r="E15" s="168">
        <f t="shared" si="1"/>
        <v>0</v>
      </c>
      <c r="F15" s="340"/>
      <c r="G15" s="341"/>
      <c r="H15" s="168">
        <f t="shared" si="2"/>
        <v>0</v>
      </c>
      <c r="I15" s="340"/>
      <c r="J15" s="341"/>
      <c r="K15" s="169">
        <f t="shared" si="3"/>
        <v>0</v>
      </c>
      <c r="L15" s="170">
        <f t="shared" si="0"/>
        <v>0</v>
      </c>
      <c r="M15" s="171">
        <f t="shared" si="4"/>
        <v>45703</v>
      </c>
      <c r="N15" s="172">
        <f t="shared" si="5"/>
        <v>0</v>
      </c>
      <c r="O15" s="173">
        <f t="shared" si="6"/>
        <v>0</v>
      </c>
    </row>
    <row r="16" spans="1:17" ht="18" thickBot="1">
      <c r="A16" s="16"/>
      <c r="B16" s="339"/>
      <c r="C16" s="342"/>
      <c r="D16" s="341"/>
      <c r="E16" s="168">
        <f t="shared" si="1"/>
        <v>0</v>
      </c>
      <c r="F16" s="340"/>
      <c r="G16" s="341"/>
      <c r="H16" s="168">
        <f t="shared" si="2"/>
        <v>0</v>
      </c>
      <c r="I16" s="340"/>
      <c r="J16" s="341"/>
      <c r="K16" s="169">
        <f t="shared" si="3"/>
        <v>0</v>
      </c>
      <c r="L16" s="170">
        <f t="shared" si="0"/>
        <v>0</v>
      </c>
      <c r="M16" s="171">
        <f t="shared" si="4"/>
        <v>45703</v>
      </c>
      <c r="N16" s="172">
        <f t="shared" si="5"/>
        <v>0</v>
      </c>
      <c r="O16" s="173">
        <f t="shared" si="6"/>
        <v>0</v>
      </c>
    </row>
    <row r="17" spans="1:17" ht="18" thickBot="1">
      <c r="A17" s="16"/>
      <c r="B17" s="339"/>
      <c r="C17" s="342"/>
      <c r="D17" s="341"/>
      <c r="E17" s="168">
        <f t="shared" si="1"/>
        <v>0</v>
      </c>
      <c r="F17" s="340"/>
      <c r="G17" s="341"/>
      <c r="H17" s="168">
        <f t="shared" si="2"/>
        <v>0</v>
      </c>
      <c r="I17" s="340"/>
      <c r="J17" s="341"/>
      <c r="K17" s="169">
        <f t="shared" si="3"/>
        <v>0</v>
      </c>
      <c r="L17" s="170">
        <f t="shared" si="0"/>
        <v>0</v>
      </c>
      <c r="M17" s="171">
        <f t="shared" si="4"/>
        <v>45703</v>
      </c>
      <c r="N17" s="172">
        <f t="shared" si="5"/>
        <v>0</v>
      </c>
      <c r="O17" s="173">
        <f t="shared" si="6"/>
        <v>0</v>
      </c>
    </row>
    <row r="18" spans="1:17" ht="18" thickBot="1">
      <c r="A18" s="16"/>
      <c r="B18" s="339"/>
      <c r="C18" s="342"/>
      <c r="D18" s="341"/>
      <c r="E18" s="168">
        <f t="shared" si="1"/>
        <v>0</v>
      </c>
      <c r="F18" s="340"/>
      <c r="G18" s="341"/>
      <c r="H18" s="168">
        <f t="shared" si="2"/>
        <v>0</v>
      </c>
      <c r="I18" s="340"/>
      <c r="J18" s="341"/>
      <c r="K18" s="169">
        <f t="shared" si="3"/>
        <v>0</v>
      </c>
      <c r="L18" s="170">
        <f t="shared" si="0"/>
        <v>0</v>
      </c>
      <c r="M18" s="171">
        <f t="shared" si="4"/>
        <v>45703</v>
      </c>
      <c r="N18" s="172">
        <f t="shared" si="5"/>
        <v>0</v>
      </c>
      <c r="O18" s="173">
        <f t="shared" si="6"/>
        <v>0</v>
      </c>
    </row>
    <row r="19" spans="1:17" ht="18" thickBot="1">
      <c r="A19" s="16"/>
      <c r="B19" s="339"/>
      <c r="C19" s="342"/>
      <c r="D19" s="341"/>
      <c r="E19" s="168">
        <f t="shared" si="1"/>
        <v>0</v>
      </c>
      <c r="F19" s="340"/>
      <c r="G19" s="341"/>
      <c r="H19" s="168">
        <f t="shared" si="2"/>
        <v>0</v>
      </c>
      <c r="I19" s="340"/>
      <c r="J19" s="341"/>
      <c r="K19" s="169">
        <f t="shared" si="3"/>
        <v>0</v>
      </c>
      <c r="L19" s="170">
        <f t="shared" si="0"/>
        <v>0</v>
      </c>
      <c r="M19" s="171">
        <f t="shared" si="4"/>
        <v>45703</v>
      </c>
      <c r="N19" s="172">
        <f t="shared" si="5"/>
        <v>0</v>
      </c>
      <c r="O19" s="173">
        <f t="shared" si="6"/>
        <v>0</v>
      </c>
    </row>
    <row r="20" spans="1:17" ht="18" thickBot="1">
      <c r="A20" s="16"/>
      <c r="B20" s="339"/>
      <c r="C20" s="342"/>
      <c r="D20" s="341"/>
      <c r="E20" s="168">
        <f t="shared" si="1"/>
        <v>0</v>
      </c>
      <c r="F20" s="340"/>
      <c r="G20" s="341"/>
      <c r="H20" s="168">
        <f t="shared" si="2"/>
        <v>0</v>
      </c>
      <c r="I20" s="340"/>
      <c r="J20" s="341"/>
      <c r="K20" s="169">
        <f t="shared" si="3"/>
        <v>0</v>
      </c>
      <c r="L20" s="170">
        <f t="shared" si="0"/>
        <v>0</v>
      </c>
      <c r="M20" s="171">
        <f t="shared" si="4"/>
        <v>45703</v>
      </c>
      <c r="N20" s="172">
        <f t="shared" si="5"/>
        <v>0</v>
      </c>
      <c r="O20" s="173">
        <f t="shared" si="6"/>
        <v>0</v>
      </c>
    </row>
    <row r="21" spans="1:17" ht="18" thickBot="1">
      <c r="A21" s="16"/>
      <c r="B21" s="339"/>
      <c r="C21" s="342"/>
      <c r="D21" s="341"/>
      <c r="E21" s="168">
        <f t="shared" si="1"/>
        <v>0</v>
      </c>
      <c r="F21" s="340"/>
      <c r="G21" s="341"/>
      <c r="H21" s="168">
        <f t="shared" si="2"/>
        <v>0</v>
      </c>
      <c r="I21" s="340"/>
      <c r="J21" s="341"/>
      <c r="K21" s="169">
        <f t="shared" si="3"/>
        <v>0</v>
      </c>
      <c r="L21" s="170">
        <f t="shared" si="0"/>
        <v>0</v>
      </c>
      <c r="M21" s="171">
        <f t="shared" si="4"/>
        <v>45703</v>
      </c>
      <c r="N21" s="172">
        <f t="shared" si="5"/>
        <v>0</v>
      </c>
      <c r="O21" s="173">
        <f>N21+L21</f>
        <v>0</v>
      </c>
    </row>
    <row r="22" spans="1:17" ht="18" thickBot="1">
      <c r="A22" s="16"/>
      <c r="B22" s="339"/>
      <c r="C22" s="342"/>
      <c r="D22" s="341"/>
      <c r="E22" s="168">
        <f t="shared" si="1"/>
        <v>0</v>
      </c>
      <c r="F22" s="340"/>
      <c r="G22" s="341"/>
      <c r="H22" s="168">
        <f t="shared" si="2"/>
        <v>0</v>
      </c>
      <c r="I22" s="340"/>
      <c r="J22" s="341"/>
      <c r="K22" s="169">
        <f t="shared" si="3"/>
        <v>0</v>
      </c>
      <c r="L22" s="170">
        <f t="shared" si="0"/>
        <v>0</v>
      </c>
      <c r="M22" s="171">
        <f t="shared" si="4"/>
        <v>45703</v>
      </c>
      <c r="N22" s="172">
        <f t="shared" si="5"/>
        <v>0</v>
      </c>
      <c r="O22" s="173">
        <f t="shared" si="6"/>
        <v>0</v>
      </c>
    </row>
    <row r="23" spans="1:17" ht="18" thickBot="1">
      <c r="A23" s="16"/>
      <c r="B23" s="339"/>
      <c r="C23" s="342"/>
      <c r="D23" s="341"/>
      <c r="E23" s="168">
        <f t="shared" si="1"/>
        <v>0</v>
      </c>
      <c r="F23" s="340"/>
      <c r="G23" s="341"/>
      <c r="H23" s="168">
        <f t="shared" si="2"/>
        <v>0</v>
      </c>
      <c r="I23" s="340"/>
      <c r="J23" s="341"/>
      <c r="K23" s="169">
        <f t="shared" si="3"/>
        <v>0</v>
      </c>
      <c r="L23" s="170">
        <f t="shared" si="0"/>
        <v>0</v>
      </c>
      <c r="M23" s="171">
        <f t="shared" si="4"/>
        <v>45703</v>
      </c>
      <c r="N23" s="172">
        <f t="shared" si="5"/>
        <v>0</v>
      </c>
      <c r="O23" s="173">
        <f t="shared" si="6"/>
        <v>0</v>
      </c>
    </row>
    <row r="24" spans="1:17" ht="18" thickBot="1">
      <c r="A24" s="16"/>
      <c r="B24" s="339"/>
      <c r="C24" s="342"/>
      <c r="D24" s="341"/>
      <c r="E24" s="168">
        <f t="shared" si="1"/>
        <v>0</v>
      </c>
      <c r="F24" s="340"/>
      <c r="G24" s="341"/>
      <c r="H24" s="168">
        <f t="shared" si="2"/>
        <v>0</v>
      </c>
      <c r="I24" s="340"/>
      <c r="J24" s="341"/>
      <c r="K24" s="169">
        <f t="shared" si="3"/>
        <v>0</v>
      </c>
      <c r="L24" s="170">
        <f t="shared" si="0"/>
        <v>0</v>
      </c>
      <c r="M24" s="171">
        <f t="shared" si="4"/>
        <v>45703</v>
      </c>
      <c r="N24" s="172">
        <f t="shared" si="5"/>
        <v>0</v>
      </c>
      <c r="O24" s="173">
        <f t="shared" si="6"/>
        <v>0</v>
      </c>
    </row>
    <row r="25" spans="1:17" ht="18" thickBot="1">
      <c r="A25" s="16"/>
      <c r="B25" s="339"/>
      <c r="C25" s="342"/>
      <c r="D25" s="341"/>
      <c r="E25" s="168">
        <f t="shared" si="1"/>
        <v>0</v>
      </c>
      <c r="F25" s="340"/>
      <c r="G25" s="341"/>
      <c r="H25" s="168">
        <f t="shared" si="2"/>
        <v>0</v>
      </c>
      <c r="I25" s="340"/>
      <c r="J25" s="341"/>
      <c r="K25" s="169">
        <f t="shared" si="3"/>
        <v>0</v>
      </c>
      <c r="L25" s="170">
        <f t="shared" si="0"/>
        <v>0</v>
      </c>
      <c r="M25" s="171">
        <f t="shared" si="4"/>
        <v>45703</v>
      </c>
      <c r="N25" s="172">
        <f t="shared" si="5"/>
        <v>0</v>
      </c>
      <c r="O25" s="173">
        <f t="shared" si="6"/>
        <v>0</v>
      </c>
    </row>
    <row r="26" spans="1:17" ht="18" thickBot="1">
      <c r="A26" s="16"/>
      <c r="B26" s="339"/>
      <c r="C26" s="342"/>
      <c r="D26" s="341"/>
      <c r="E26" s="168">
        <f t="shared" si="1"/>
        <v>0</v>
      </c>
      <c r="F26" s="340"/>
      <c r="G26" s="341"/>
      <c r="H26" s="168">
        <f t="shared" si="2"/>
        <v>0</v>
      </c>
      <c r="I26" s="340"/>
      <c r="J26" s="341"/>
      <c r="K26" s="169">
        <f t="shared" si="3"/>
        <v>0</v>
      </c>
      <c r="L26" s="170">
        <f t="shared" si="0"/>
        <v>0</v>
      </c>
      <c r="M26" s="171">
        <f t="shared" si="4"/>
        <v>45703</v>
      </c>
      <c r="N26" s="172">
        <f t="shared" si="5"/>
        <v>0</v>
      </c>
      <c r="O26" s="173">
        <f t="shared" si="6"/>
        <v>0</v>
      </c>
    </row>
    <row r="27" spans="1:17" ht="18" thickBot="1">
      <c r="A27" s="16"/>
      <c r="B27" s="339"/>
      <c r="C27" s="342"/>
      <c r="D27" s="341"/>
      <c r="E27" s="168">
        <f t="shared" si="1"/>
        <v>0</v>
      </c>
      <c r="F27" s="340"/>
      <c r="G27" s="341"/>
      <c r="H27" s="168">
        <f t="shared" si="2"/>
        <v>0</v>
      </c>
      <c r="I27" s="340"/>
      <c r="J27" s="341"/>
      <c r="K27" s="169">
        <f t="shared" si="3"/>
        <v>0</v>
      </c>
      <c r="L27" s="170">
        <f t="shared" si="0"/>
        <v>0</v>
      </c>
      <c r="M27" s="171">
        <f t="shared" si="4"/>
        <v>45703</v>
      </c>
      <c r="N27" s="172">
        <f t="shared" si="5"/>
        <v>0</v>
      </c>
      <c r="O27" s="173">
        <f t="shared" si="6"/>
        <v>0</v>
      </c>
    </row>
    <row r="28" spans="1:17" ht="18" thickBot="1">
      <c r="A28" s="16"/>
      <c r="B28" s="343"/>
      <c r="C28" s="344"/>
      <c r="D28" s="345"/>
      <c r="E28" s="178">
        <f t="shared" si="1"/>
        <v>0</v>
      </c>
      <c r="F28" s="346"/>
      <c r="G28" s="345"/>
      <c r="H28" s="178">
        <f t="shared" si="2"/>
        <v>0</v>
      </c>
      <c r="I28" s="346"/>
      <c r="J28" s="345"/>
      <c r="K28" s="180">
        <f t="shared" si="3"/>
        <v>0</v>
      </c>
      <c r="L28" s="170">
        <f t="shared" si="0"/>
        <v>0</v>
      </c>
      <c r="M28" s="181">
        <f t="shared" si="4"/>
        <v>45703</v>
      </c>
      <c r="N28" s="172">
        <f t="shared" si="5"/>
        <v>0</v>
      </c>
      <c r="O28" s="173">
        <f t="shared" si="6"/>
        <v>0</v>
      </c>
    </row>
    <row r="29" spans="1:17" ht="16.5" thickBot="1">
      <c r="A29" s="16"/>
      <c r="B29" s="347" t="s">
        <v>149</v>
      </c>
      <c r="C29" s="183">
        <f t="shared" ref="C29:N29" si="7">SUM(C10:C28)</f>
        <v>0</v>
      </c>
      <c r="D29" s="183">
        <f t="shared" si="7"/>
        <v>0</v>
      </c>
      <c r="E29" s="184">
        <f t="shared" si="7"/>
        <v>0</v>
      </c>
      <c r="F29" s="183">
        <f t="shared" si="7"/>
        <v>0</v>
      </c>
      <c r="G29" s="183">
        <f t="shared" si="7"/>
        <v>0</v>
      </c>
      <c r="H29" s="184">
        <f t="shared" si="7"/>
        <v>0</v>
      </c>
      <c r="I29" s="183">
        <f t="shared" si="7"/>
        <v>0</v>
      </c>
      <c r="J29" s="183">
        <f t="shared" si="7"/>
        <v>0</v>
      </c>
      <c r="K29" s="184">
        <f t="shared" si="7"/>
        <v>0</v>
      </c>
      <c r="L29" s="183">
        <f t="shared" si="7"/>
        <v>0</v>
      </c>
      <c r="M29" s="183">
        <f t="shared" si="7"/>
        <v>868357</v>
      </c>
      <c r="N29" s="183">
        <f t="shared" si="7"/>
        <v>0</v>
      </c>
      <c r="O29" s="183">
        <f>SUM(O10:O28)</f>
        <v>0</v>
      </c>
    </row>
    <row r="30" spans="1:17" ht="19.5" thickBot="1">
      <c r="B30" s="638" t="s">
        <v>150</v>
      </c>
      <c r="C30" s="639"/>
      <c r="D30" s="640"/>
      <c r="E30" s="574">
        <f>O29-H29-K29</f>
        <v>0</v>
      </c>
      <c r="F30" s="576"/>
      <c r="G30" s="348"/>
      <c r="H30" s="348"/>
      <c r="I30" s="348"/>
      <c r="J30" s="348"/>
      <c r="K30" s="348"/>
      <c r="L30" s="348"/>
      <c r="M30" s="348"/>
      <c r="N30" s="348"/>
      <c r="O30" s="349"/>
    </row>
    <row r="31" spans="1:17" ht="16.5" thickBot="1">
      <c r="B31" s="350"/>
      <c r="C31" s="350"/>
      <c r="D31" s="350"/>
      <c r="E31" s="350"/>
      <c r="F31" s="350"/>
      <c r="G31" s="350"/>
      <c r="H31" s="350"/>
      <c r="I31" s="350"/>
      <c r="J31" s="350"/>
      <c r="K31" s="350"/>
      <c r="L31" s="350"/>
      <c r="M31" s="350"/>
      <c r="N31" s="350"/>
      <c r="O31" s="350"/>
      <c r="P31" s="350"/>
      <c r="Q31" s="350"/>
    </row>
    <row r="32" spans="1:17" ht="16.5" customHeight="1">
      <c r="B32" s="351"/>
      <c r="C32" s="351"/>
      <c r="D32" s="351"/>
      <c r="E32" s="351"/>
      <c r="F32" s="351"/>
      <c r="G32" s="351"/>
      <c r="H32" s="351"/>
      <c r="I32" s="351"/>
      <c r="J32" s="351"/>
      <c r="K32" s="351"/>
      <c r="L32" s="351"/>
      <c r="M32" s="351"/>
      <c r="N32" s="351"/>
      <c r="O32" s="351"/>
      <c r="P32" s="350"/>
      <c r="Q32" s="350"/>
    </row>
    <row r="33" spans="2:17" ht="16.5" customHeight="1">
      <c r="H33" s="352"/>
      <c r="I33" s="352"/>
      <c r="J33" s="352"/>
      <c r="K33" s="352"/>
      <c r="L33" s="352"/>
      <c r="M33" s="352"/>
      <c r="N33" s="352"/>
      <c r="O33" s="352"/>
      <c r="P33" s="350"/>
      <c r="Q33" s="350"/>
    </row>
    <row r="34" spans="2:17" ht="31.5" outlineLevel="1">
      <c r="B34" s="353" t="s">
        <v>209</v>
      </c>
      <c r="C34" s="354">
        <v>10</v>
      </c>
      <c r="D34" s="355"/>
      <c r="E34" s="355"/>
      <c r="F34" s="352"/>
      <c r="G34" s="352"/>
      <c r="H34" s="355"/>
      <c r="I34" s="352"/>
      <c r="J34" s="352"/>
      <c r="K34" s="352"/>
      <c r="L34" s="352"/>
      <c r="M34" s="352"/>
      <c r="N34" s="352"/>
      <c r="O34" s="352"/>
      <c r="P34" s="350"/>
      <c r="Q34" s="350"/>
    </row>
    <row r="35" spans="2:17" ht="16.5" customHeight="1" outlineLevel="1">
      <c r="B35" s="356" t="s">
        <v>210</v>
      </c>
      <c r="C35" s="356" t="s">
        <v>137</v>
      </c>
      <c r="D35" s="356" t="s">
        <v>211</v>
      </c>
      <c r="E35" s="356" t="s">
        <v>212</v>
      </c>
      <c r="F35" s="356" t="s">
        <v>140</v>
      </c>
      <c r="G35" s="356" t="s">
        <v>141</v>
      </c>
      <c r="H35" s="355"/>
      <c r="I35" s="352"/>
      <c r="J35" s="352"/>
      <c r="K35" s="352"/>
      <c r="L35" s="352"/>
      <c r="M35" s="352"/>
      <c r="N35" s="352"/>
      <c r="O35" s="352"/>
      <c r="P35" s="350"/>
      <c r="Q35" s="350"/>
    </row>
    <row r="36" spans="2:17" ht="16.5" customHeight="1" outlineLevel="1">
      <c r="B36" s="360">
        <f t="shared" ref="B36:B46" si="8">IF(ROW()-35&gt;$C$34,"",ROW()-35)</f>
        <v>1</v>
      </c>
      <c r="C36" s="361">
        <f>O6</f>
        <v>45703</v>
      </c>
      <c r="D36" s="362">
        <f>_xlfn.DAYS(C36,$O$6)</f>
        <v>0</v>
      </c>
      <c r="E36" s="363">
        <f>IFERROR(IF(ROW()-ROW($E$36)+1&lt;=$C$34,$E$29/$C$34,""),"")</f>
        <v>0</v>
      </c>
      <c r="F36" s="364">
        <f>IFERROR(IFERROR((D36*(E36+IFERROR(IF(ROW()-ROW($E$36)+1&lt;=$C$34,$N$29/$C$34,""),"")))*O$5,"")+IFERROR(IF(ROW()-ROW($E$36)+1&lt;=$C$34,$N$29/$C$34,""),""),"")</f>
        <v>0</v>
      </c>
      <c r="G36" s="363">
        <f>IFERROR(E36+F36,"")</f>
        <v>0</v>
      </c>
      <c r="H36" s="355"/>
      <c r="I36" s="352"/>
      <c r="J36" s="352"/>
      <c r="K36" s="352"/>
      <c r="L36" s="352"/>
      <c r="M36" s="352"/>
      <c r="N36" s="352"/>
      <c r="O36" s="352"/>
      <c r="P36" s="350"/>
      <c r="Q36" s="350"/>
    </row>
    <row r="37" spans="2:17" ht="16.5" customHeight="1" outlineLevel="1">
      <c r="B37" s="360">
        <f t="shared" si="8"/>
        <v>2</v>
      </c>
      <c r="C37" s="361">
        <f>IFERROR(IF(ROW()-35&gt;=$C$34+1,"",DATE(YEAR(C36),MONTH(C36)+1,15)),"")</f>
        <v>45731</v>
      </c>
      <c r="D37" s="362">
        <f>IFERROR(_xlfn.DAYS(C37,$O$6),"")</f>
        <v>28</v>
      </c>
      <c r="E37" s="363">
        <f t="shared" ref="E37:E47" si="9">IFERROR(IF(ROW()-ROW($E$36)+1&lt;=$C$34,$E$29/$C$34,""),"")</f>
        <v>0</v>
      </c>
      <c r="F37" s="364">
        <f t="shared" ref="F37:F47" si="10">IFERROR(IFERROR((D37*(E37+IFERROR(IF(ROW()-ROW($E$36)+1&lt;=$C$34,$N$29/$C$34,""),"")))*O$5,"")+IFERROR(IF(ROW()-ROW($E$36)+1&lt;=$C$34,$N$29/$C$34,""),""),"")</f>
        <v>0</v>
      </c>
      <c r="G37" s="363">
        <f>IFERROR(E37+F37,"")</f>
        <v>0</v>
      </c>
      <c r="H37" s="355"/>
      <c r="I37" s="352"/>
      <c r="J37" s="352"/>
      <c r="K37" s="352"/>
      <c r="L37" s="352"/>
      <c r="M37" s="352"/>
      <c r="N37" s="352"/>
      <c r="O37" s="352"/>
      <c r="P37" s="350"/>
      <c r="Q37" s="350"/>
    </row>
    <row r="38" spans="2:17" ht="16.5" customHeight="1" outlineLevel="1">
      <c r="B38" s="360">
        <f t="shared" si="8"/>
        <v>3</v>
      </c>
      <c r="C38" s="361">
        <f t="shared" ref="C38:C47" si="11">IFERROR(IF(ROW()-35&gt;=$C$34+1,"",DATE(YEAR(C37),MONTH(C37)+1,15)),"")</f>
        <v>45762</v>
      </c>
      <c r="D38" s="362">
        <f t="shared" ref="D38:D47" si="12">IFERROR(_xlfn.DAYS(C38,$O$6),"")</f>
        <v>59</v>
      </c>
      <c r="E38" s="363">
        <f t="shared" si="9"/>
        <v>0</v>
      </c>
      <c r="F38" s="364">
        <f t="shared" si="10"/>
        <v>0</v>
      </c>
      <c r="G38" s="363">
        <f t="shared" ref="G38:G47" si="13">IFERROR(E38+F38,"")</f>
        <v>0</v>
      </c>
      <c r="H38" s="355"/>
      <c r="I38" s="352"/>
      <c r="J38" s="352"/>
      <c r="K38" s="352"/>
      <c r="L38" s="352"/>
      <c r="M38" s="352"/>
      <c r="N38" s="352"/>
      <c r="O38" s="352"/>
      <c r="P38" s="350"/>
      <c r="Q38" s="350"/>
    </row>
    <row r="39" spans="2:17" ht="16.5" customHeight="1" outlineLevel="1">
      <c r="B39" s="360">
        <f t="shared" si="8"/>
        <v>4</v>
      </c>
      <c r="C39" s="361">
        <f t="shared" si="11"/>
        <v>45792</v>
      </c>
      <c r="D39" s="362">
        <f t="shared" si="12"/>
        <v>89</v>
      </c>
      <c r="E39" s="363">
        <f t="shared" si="9"/>
        <v>0</v>
      </c>
      <c r="F39" s="364">
        <f t="shared" si="10"/>
        <v>0</v>
      </c>
      <c r="G39" s="363">
        <f t="shared" si="13"/>
        <v>0</v>
      </c>
      <c r="H39" s="355"/>
      <c r="I39" s="352"/>
      <c r="J39" s="352"/>
      <c r="K39" s="352"/>
      <c r="L39" s="352"/>
      <c r="M39" s="352"/>
      <c r="N39" s="352"/>
      <c r="O39" s="352"/>
      <c r="P39" s="350"/>
      <c r="Q39" s="350"/>
    </row>
    <row r="40" spans="2:17" ht="16.5" customHeight="1" outlineLevel="1">
      <c r="B40" s="360">
        <f t="shared" si="8"/>
        <v>5</v>
      </c>
      <c r="C40" s="361">
        <f t="shared" si="11"/>
        <v>45823</v>
      </c>
      <c r="D40" s="362">
        <f t="shared" si="12"/>
        <v>120</v>
      </c>
      <c r="E40" s="363">
        <f t="shared" si="9"/>
        <v>0</v>
      </c>
      <c r="F40" s="364">
        <f t="shared" si="10"/>
        <v>0</v>
      </c>
      <c r="G40" s="363">
        <f t="shared" si="13"/>
        <v>0</v>
      </c>
      <c r="H40" s="355"/>
      <c r="I40" s="352"/>
      <c r="J40" s="352"/>
      <c r="K40" s="352"/>
      <c r="L40" s="352"/>
      <c r="M40" s="352"/>
      <c r="N40" s="352"/>
      <c r="O40" s="352"/>
      <c r="P40" s="350"/>
      <c r="Q40" s="350"/>
    </row>
    <row r="41" spans="2:17" ht="16.5" customHeight="1" outlineLevel="1">
      <c r="B41" s="360">
        <f t="shared" si="8"/>
        <v>6</v>
      </c>
      <c r="C41" s="361">
        <f t="shared" si="11"/>
        <v>45853</v>
      </c>
      <c r="D41" s="362">
        <f t="shared" si="12"/>
        <v>150</v>
      </c>
      <c r="E41" s="363">
        <f t="shared" si="9"/>
        <v>0</v>
      </c>
      <c r="F41" s="364">
        <f t="shared" si="10"/>
        <v>0</v>
      </c>
      <c r="G41" s="363">
        <f t="shared" si="13"/>
        <v>0</v>
      </c>
      <c r="H41" s="355"/>
      <c r="I41" s="352"/>
      <c r="J41" s="352"/>
      <c r="K41" s="352"/>
      <c r="L41" s="352"/>
      <c r="M41" s="352"/>
      <c r="N41" s="352"/>
      <c r="O41" s="352"/>
      <c r="P41" s="350"/>
      <c r="Q41" s="350"/>
    </row>
    <row r="42" spans="2:17" ht="16.5" customHeight="1" outlineLevel="1">
      <c r="B42" s="360">
        <f t="shared" si="8"/>
        <v>7</v>
      </c>
      <c r="C42" s="361">
        <f t="shared" si="11"/>
        <v>45884</v>
      </c>
      <c r="D42" s="362">
        <f t="shared" si="12"/>
        <v>181</v>
      </c>
      <c r="E42" s="363">
        <f t="shared" si="9"/>
        <v>0</v>
      </c>
      <c r="F42" s="364">
        <f t="shared" si="10"/>
        <v>0</v>
      </c>
      <c r="G42" s="363">
        <f t="shared" si="13"/>
        <v>0</v>
      </c>
      <c r="H42" s="355"/>
      <c r="I42" s="352"/>
      <c r="J42" s="352"/>
      <c r="K42" s="352"/>
      <c r="L42" s="352"/>
      <c r="M42" s="352"/>
      <c r="N42" s="352"/>
      <c r="O42" s="352"/>
      <c r="P42" s="350"/>
      <c r="Q42" s="350"/>
    </row>
    <row r="43" spans="2:17" ht="16.5" customHeight="1" outlineLevel="1">
      <c r="B43" s="360">
        <f t="shared" si="8"/>
        <v>8</v>
      </c>
      <c r="C43" s="361">
        <f t="shared" si="11"/>
        <v>45915</v>
      </c>
      <c r="D43" s="362">
        <f t="shared" si="12"/>
        <v>212</v>
      </c>
      <c r="E43" s="363">
        <f t="shared" si="9"/>
        <v>0</v>
      </c>
      <c r="F43" s="364">
        <f t="shared" si="10"/>
        <v>0</v>
      </c>
      <c r="G43" s="363">
        <f t="shared" si="13"/>
        <v>0</v>
      </c>
      <c r="H43" s="355"/>
      <c r="I43" s="352"/>
      <c r="J43" s="352"/>
      <c r="K43" s="352"/>
      <c r="L43" s="352"/>
      <c r="M43" s="352"/>
      <c r="N43" s="352"/>
      <c r="O43" s="352"/>
      <c r="P43" s="350"/>
      <c r="Q43" s="350"/>
    </row>
    <row r="44" spans="2:17" ht="16.5" customHeight="1" outlineLevel="1">
      <c r="B44" s="360">
        <f t="shared" si="8"/>
        <v>9</v>
      </c>
      <c r="C44" s="361">
        <f t="shared" si="11"/>
        <v>45945</v>
      </c>
      <c r="D44" s="362">
        <f t="shared" si="12"/>
        <v>242</v>
      </c>
      <c r="E44" s="363">
        <f t="shared" si="9"/>
        <v>0</v>
      </c>
      <c r="F44" s="364">
        <f t="shared" si="10"/>
        <v>0</v>
      </c>
      <c r="G44" s="363">
        <f t="shared" si="13"/>
        <v>0</v>
      </c>
      <c r="H44" s="355"/>
      <c r="I44" s="352"/>
      <c r="J44" s="352"/>
      <c r="K44" s="352"/>
      <c r="L44" s="352"/>
      <c r="M44" s="352"/>
      <c r="N44" s="352"/>
      <c r="O44" s="352"/>
      <c r="P44" s="350"/>
      <c r="Q44" s="350"/>
    </row>
    <row r="45" spans="2:17" ht="16.5" customHeight="1" outlineLevel="1">
      <c r="B45" s="360">
        <f t="shared" si="8"/>
        <v>10</v>
      </c>
      <c r="C45" s="361">
        <f t="shared" si="11"/>
        <v>45976</v>
      </c>
      <c r="D45" s="362">
        <f t="shared" si="12"/>
        <v>273</v>
      </c>
      <c r="E45" s="363">
        <f t="shared" si="9"/>
        <v>0</v>
      </c>
      <c r="F45" s="364">
        <f t="shared" si="10"/>
        <v>0</v>
      </c>
      <c r="G45" s="363">
        <f t="shared" si="13"/>
        <v>0</v>
      </c>
      <c r="H45" s="355"/>
      <c r="I45" s="352"/>
      <c r="J45" s="352"/>
      <c r="K45" s="352"/>
      <c r="L45" s="352"/>
      <c r="M45" s="352"/>
      <c r="N45" s="352"/>
      <c r="O45" s="352"/>
      <c r="P45" s="350"/>
      <c r="Q45" s="350"/>
    </row>
    <row r="46" spans="2:17" ht="16.5" customHeight="1" outlineLevel="1">
      <c r="B46" s="360" t="str">
        <f t="shared" si="8"/>
        <v/>
      </c>
      <c r="C46" s="361" t="str">
        <f t="shared" si="11"/>
        <v/>
      </c>
      <c r="D46" s="362" t="str">
        <f t="shared" si="12"/>
        <v/>
      </c>
      <c r="E46" s="363" t="str">
        <f t="shared" si="9"/>
        <v/>
      </c>
      <c r="F46" s="364" t="str">
        <f t="shared" si="10"/>
        <v/>
      </c>
      <c r="G46" s="363" t="str">
        <f t="shared" si="13"/>
        <v/>
      </c>
      <c r="H46" s="355"/>
      <c r="I46" s="352"/>
      <c r="J46" s="352"/>
      <c r="K46" s="352"/>
      <c r="L46" s="352"/>
      <c r="M46" s="352"/>
      <c r="N46" s="352"/>
      <c r="O46" s="352"/>
      <c r="P46" s="350"/>
      <c r="Q46" s="350"/>
    </row>
    <row r="47" spans="2:17" ht="16.5" customHeight="1" outlineLevel="1">
      <c r="B47" s="360" t="str">
        <f>IF(ROW()-35&gt;$C$34,"",ROW()-35)</f>
        <v/>
      </c>
      <c r="C47" s="361" t="str">
        <f t="shared" si="11"/>
        <v/>
      </c>
      <c r="D47" s="362" t="str">
        <f t="shared" si="12"/>
        <v/>
      </c>
      <c r="E47" s="363" t="str">
        <f t="shared" si="9"/>
        <v/>
      </c>
      <c r="F47" s="364" t="str">
        <f t="shared" si="10"/>
        <v/>
      </c>
      <c r="G47" s="363" t="str">
        <f t="shared" si="13"/>
        <v/>
      </c>
      <c r="H47" s="355"/>
      <c r="I47" s="352"/>
      <c r="J47" s="352"/>
      <c r="K47" s="352"/>
      <c r="L47" s="352"/>
      <c r="M47" s="352"/>
      <c r="N47" s="352"/>
      <c r="O47" s="352"/>
      <c r="P47" s="350"/>
      <c r="Q47" s="350"/>
    </row>
    <row r="48" spans="2:17" ht="16.5" customHeight="1" outlineLevel="1">
      <c r="B48" s="357"/>
      <c r="C48" s="358"/>
      <c r="D48" s="355"/>
      <c r="E48" s="363">
        <f>SUM(E36:E47)</f>
        <v>0</v>
      </c>
      <c r="F48" s="363">
        <f t="shared" ref="F48" si="14">SUM(F36:F47)</f>
        <v>0</v>
      </c>
      <c r="G48" s="363">
        <f>SUM(G36:G47)</f>
        <v>0</v>
      </c>
      <c r="H48" s="355"/>
      <c r="I48" s="352"/>
      <c r="J48" s="352"/>
      <c r="K48" s="352"/>
      <c r="L48" s="352"/>
      <c r="M48" s="352"/>
      <c r="N48" s="352"/>
      <c r="O48" s="352"/>
      <c r="P48" s="350"/>
      <c r="Q48" s="350"/>
    </row>
    <row r="49" spans="2:17" ht="16.5" customHeight="1">
      <c r="B49" s="352"/>
      <c r="C49" s="352"/>
      <c r="D49" s="352"/>
      <c r="E49" s="352"/>
      <c r="F49" s="352"/>
      <c r="G49" s="355"/>
      <c r="H49" s="355"/>
      <c r="I49" s="352"/>
      <c r="J49" s="352"/>
      <c r="K49" s="352"/>
      <c r="L49" s="352"/>
      <c r="M49" s="352"/>
      <c r="N49" s="352"/>
      <c r="O49" s="352"/>
      <c r="P49" s="350"/>
      <c r="Q49" s="350"/>
    </row>
    <row r="50" spans="2:17" ht="16.5" customHeight="1">
      <c r="B50" s="352"/>
      <c r="C50" s="352"/>
      <c r="D50" s="352"/>
      <c r="E50" s="352"/>
      <c r="F50" s="352"/>
      <c r="G50" s="352"/>
      <c r="H50" s="352"/>
      <c r="I50" s="352"/>
      <c r="J50" s="352"/>
      <c r="K50" s="352"/>
      <c r="L50" s="352"/>
      <c r="M50" s="352"/>
      <c r="N50" s="352"/>
      <c r="O50" s="352"/>
      <c r="P50" s="350"/>
      <c r="Q50" s="350"/>
    </row>
    <row r="51" spans="2:17" ht="15.75">
      <c r="B51" s="636" t="s">
        <v>199</v>
      </c>
      <c r="C51" s="637"/>
      <c r="D51" s="359"/>
      <c r="E51" s="636" t="s">
        <v>200</v>
      </c>
      <c r="F51" s="637"/>
      <c r="G51" s="359"/>
      <c r="H51" s="359"/>
      <c r="I51" s="636" t="s">
        <v>201</v>
      </c>
      <c r="J51" s="637"/>
      <c r="K51" s="350"/>
      <c r="L51" s="636" t="s">
        <v>202</v>
      </c>
      <c r="M51" s="637"/>
      <c r="N51" s="359"/>
      <c r="O51" s="350"/>
      <c r="P51" s="350"/>
      <c r="Q51" s="350"/>
    </row>
    <row r="52" spans="2:17" ht="15.75">
      <c r="B52" s="637"/>
      <c r="C52" s="637"/>
      <c r="D52" s="359"/>
      <c r="E52" s="637"/>
      <c r="F52" s="637"/>
      <c r="G52" s="359"/>
      <c r="H52" s="359"/>
      <c r="I52" s="637"/>
      <c r="J52" s="637"/>
      <c r="K52" s="350"/>
      <c r="L52" s="637"/>
      <c r="M52" s="637"/>
      <c r="N52" s="350"/>
      <c r="O52" s="350"/>
      <c r="P52" s="350"/>
      <c r="Q52" s="350"/>
    </row>
    <row r="53" spans="2:17">
      <c r="B53" s="637"/>
      <c r="C53" s="637"/>
      <c r="E53" s="637"/>
      <c r="F53" s="637"/>
      <c r="I53" s="637"/>
      <c r="J53" s="637"/>
      <c r="L53" s="637"/>
      <c r="M53" s="637"/>
    </row>
    <row r="54" spans="2:17">
      <c r="B54" s="637"/>
      <c r="C54" s="637"/>
      <c r="E54" s="637"/>
      <c r="F54" s="637"/>
      <c r="I54" s="637"/>
      <c r="J54" s="637"/>
      <c r="L54" s="637"/>
      <c r="M54" s="637"/>
    </row>
  </sheetData>
  <sheetProtection algorithmName="SHA-512" hashValue="KFxx5BpbjrM3OSNeDvna69TXNrlIV4v4LkuofipJDIi8GC8iukMPoU7KmH6Uv6Fnjx/+t0s4qi0BEmchYRfbBQ==" saltValue="NCV/PT7J2j6lhPs8b/SgdA==" spinCount="100000" sheet="1" objects="1" scenarios="1"/>
  <mergeCells count="23">
    <mergeCell ref="B51:C54"/>
    <mergeCell ref="E51:F54"/>
    <mergeCell ref="I51:J54"/>
    <mergeCell ref="L51:M54"/>
    <mergeCell ref="B30:D30"/>
    <mergeCell ref="E30:F30"/>
    <mergeCell ref="B8:B9"/>
    <mergeCell ref="C8:E8"/>
    <mergeCell ref="F8:H8"/>
    <mergeCell ref="I8:K8"/>
    <mergeCell ref="L8:L9"/>
    <mergeCell ref="O7:O9"/>
    <mergeCell ref="C3:L3"/>
    <mergeCell ref="M3:N3"/>
    <mergeCell ref="C4:L4"/>
    <mergeCell ref="M4:N4"/>
    <mergeCell ref="C5:L5"/>
    <mergeCell ref="M5:N5"/>
    <mergeCell ref="C6:L6"/>
    <mergeCell ref="M6:N6"/>
    <mergeCell ref="C7:L7"/>
    <mergeCell ref="M7:M9"/>
    <mergeCell ref="N7:N9"/>
  </mergeCells>
  <dataValidations disablePrompts="1" count="1">
    <dataValidation type="list" allowBlank="1" showInputMessage="1" showErrorMessage="1" sqref="C34" xr:uid="{C8014E5D-8DFE-4CE4-9579-E0D6383A3A4F}">
      <formula1>"Taksit adedi seçiniz!,1,2,3,4,5,6,7,8,9,10,11,12"</formula1>
    </dataValidation>
  </dataValidations>
  <pageMargins left="0.7" right="0.7" top="0.75" bottom="0.75" header="0.3" footer="0.3"/>
  <pageSetup paperSize="9"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D255-2F51-4FF1-9CBD-8CF2DDC89340}">
  <sheetPr>
    <tabColor rgb="FF00B0F0"/>
  </sheetPr>
  <dimension ref="A1:G66"/>
  <sheetViews>
    <sheetView zoomScaleNormal="100" workbookViewId="0">
      <selection activeCell="B6" sqref="B6"/>
    </sheetView>
  </sheetViews>
  <sheetFormatPr defaultRowHeight="15"/>
  <cols>
    <col min="1" max="1" width="30.5703125" bestFit="1" customWidth="1"/>
    <col min="2" max="2" width="22.42578125" bestFit="1" customWidth="1"/>
    <col min="3" max="3" width="25.5703125" bestFit="1" customWidth="1"/>
    <col min="4" max="4" width="16.42578125" hidden="1" customWidth="1"/>
    <col min="5" max="5" width="17.140625" hidden="1" customWidth="1"/>
    <col min="6" max="6" width="41.28515625" customWidth="1"/>
  </cols>
  <sheetData>
    <row r="1" spans="1:7" ht="15.75" thickBot="1">
      <c r="A1" s="1"/>
      <c r="B1" s="1"/>
      <c r="C1" s="1"/>
      <c r="D1" s="1"/>
      <c r="E1" s="1"/>
      <c r="F1" s="1"/>
      <c r="G1" s="1"/>
    </row>
    <row r="2" spans="1:7" ht="27" thickBot="1">
      <c r="A2" s="423" t="s">
        <v>77</v>
      </c>
      <c r="B2" s="423"/>
      <c r="C2" s="423"/>
      <c r="D2" s="423"/>
      <c r="E2" s="423"/>
      <c r="F2" s="423"/>
      <c r="G2" s="424"/>
    </row>
    <row r="3" spans="1:7" ht="15.75">
      <c r="A3" s="425" t="s">
        <v>1</v>
      </c>
      <c r="B3" s="425"/>
      <c r="C3" s="425"/>
      <c r="D3" s="425"/>
      <c r="E3" s="425"/>
      <c r="F3" s="425"/>
      <c r="G3" s="6"/>
    </row>
    <row r="4" spans="1:7" ht="28.5" customHeight="1" thickBot="1">
      <c r="A4" s="429" t="s">
        <v>204</v>
      </c>
      <c r="B4" s="429"/>
      <c r="C4" s="429"/>
      <c r="D4" s="429"/>
      <c r="E4" s="429"/>
      <c r="F4" s="429"/>
      <c r="G4" s="8"/>
    </row>
    <row r="5" spans="1:7">
      <c r="A5" s="427"/>
      <c r="B5" s="427"/>
      <c r="C5" s="427"/>
      <c r="D5" s="427"/>
      <c r="E5" s="427"/>
      <c r="F5" s="427"/>
      <c r="G5" s="9"/>
    </row>
    <row r="6" spans="1:7">
      <c r="A6" s="288" t="s">
        <v>93</v>
      </c>
      <c r="B6" s="12"/>
      <c r="C6" s="292" t="s">
        <v>151</v>
      </c>
      <c r="D6" s="430" t="s">
        <v>174</v>
      </c>
      <c r="E6" s="431"/>
      <c r="F6" s="432"/>
      <c r="G6" s="16"/>
    </row>
    <row r="7" spans="1:7" ht="15.75">
      <c r="A7" s="288" t="s">
        <v>5</v>
      </c>
      <c r="B7" s="17"/>
      <c r="C7" s="292" t="s">
        <v>6</v>
      </c>
      <c r="D7" s="417">
        <v>15</v>
      </c>
      <c r="E7" s="428"/>
      <c r="F7" s="418"/>
      <c r="G7" s="16"/>
    </row>
    <row r="8" spans="1:7">
      <c r="A8" s="288" t="s">
        <v>97</v>
      </c>
      <c r="B8" s="17"/>
      <c r="C8" s="292" t="s">
        <v>152</v>
      </c>
      <c r="D8" s="434"/>
      <c r="E8" s="434"/>
      <c r="F8" s="434"/>
      <c r="G8" s="16"/>
    </row>
    <row r="9" spans="1:7">
      <c r="A9" s="288" t="s">
        <v>99</v>
      </c>
      <c r="B9" s="18"/>
      <c r="C9" s="291" t="s">
        <v>101</v>
      </c>
      <c r="D9" s="435"/>
      <c r="E9" s="435"/>
      <c r="F9" s="435"/>
      <c r="G9" s="16"/>
    </row>
    <row r="10" spans="1:7" ht="14.25" customHeight="1">
      <c r="A10" s="288" t="s">
        <v>8</v>
      </c>
      <c r="B10" s="290">
        <v>30</v>
      </c>
      <c r="C10" s="288" t="s">
        <v>9</v>
      </c>
      <c r="D10" s="435">
        <v>10</v>
      </c>
      <c r="E10" s="435"/>
      <c r="F10" s="435"/>
      <c r="G10" s="16"/>
    </row>
    <row r="11" spans="1:7" ht="33" customHeight="1">
      <c r="A11" s="288" t="s">
        <v>10</v>
      </c>
      <c r="B11" s="289">
        <f>F55</f>
        <v>22.222222222222225</v>
      </c>
      <c r="C11" s="436" t="s">
        <v>11</v>
      </c>
      <c r="D11" s="438" t="s">
        <v>173</v>
      </c>
      <c r="E11" s="439"/>
      <c r="F11" s="440"/>
      <c r="G11" s="16"/>
    </row>
    <row r="12" spans="1:7">
      <c r="A12" s="436" t="s">
        <v>12</v>
      </c>
      <c r="B12" s="444"/>
      <c r="C12" s="437"/>
      <c r="D12" s="441"/>
      <c r="E12" s="442"/>
      <c r="F12" s="443"/>
      <c r="G12" s="16"/>
    </row>
    <row r="13" spans="1:7">
      <c r="A13" s="437"/>
      <c r="B13" s="445"/>
      <c r="C13" s="446" t="s">
        <v>14</v>
      </c>
      <c r="D13" s="399" t="s">
        <v>172</v>
      </c>
      <c r="E13" s="448"/>
      <c r="F13" s="400"/>
      <c r="G13" s="16"/>
    </row>
    <row r="14" spans="1:7">
      <c r="A14" s="288" t="s">
        <v>106</v>
      </c>
      <c r="B14" s="22"/>
      <c r="C14" s="447"/>
      <c r="D14" s="401" t="s">
        <v>88</v>
      </c>
      <c r="E14" s="449"/>
      <c r="F14" s="402"/>
      <c r="G14" s="16"/>
    </row>
    <row r="15" spans="1:7">
      <c r="A15" s="409"/>
      <c r="B15" s="409"/>
      <c r="C15" s="409"/>
      <c r="D15" s="409"/>
      <c r="E15" s="409"/>
      <c r="F15" s="409"/>
      <c r="G15" s="16"/>
    </row>
    <row r="16" spans="1:7">
      <c r="A16" s="450" t="s">
        <v>15</v>
      </c>
      <c r="B16" s="450"/>
      <c r="C16" s="450"/>
      <c r="D16" s="450"/>
      <c r="E16" s="450"/>
      <c r="F16" s="450"/>
      <c r="G16" s="16"/>
    </row>
    <row r="17" spans="1:7" ht="38.25">
      <c r="A17" s="268" t="s">
        <v>16</v>
      </c>
      <c r="B17" s="287" t="s">
        <v>17</v>
      </c>
      <c r="C17" s="451" t="s">
        <v>18</v>
      </c>
      <c r="D17" s="451"/>
      <c r="E17" s="286" t="s">
        <v>19</v>
      </c>
      <c r="F17" s="285" t="s">
        <v>19</v>
      </c>
      <c r="G17" s="16"/>
    </row>
    <row r="18" spans="1:7">
      <c r="A18" s="26" t="s">
        <v>20</v>
      </c>
      <c r="B18" s="27">
        <v>50</v>
      </c>
      <c r="C18" s="283">
        <f>(B18/3/B10)*D10</f>
        <v>5.5555555555555554</v>
      </c>
      <c r="D18" s="452"/>
      <c r="E18" s="455"/>
      <c r="F18" s="265">
        <f t="shared" ref="F18:F31" si="0">(B18/3-C18)</f>
        <v>11.111111111111112</v>
      </c>
      <c r="G18" s="16"/>
    </row>
    <row r="19" spans="1:7">
      <c r="A19" s="30" t="s">
        <v>21</v>
      </c>
      <c r="B19" s="27">
        <v>0</v>
      </c>
      <c r="C19" s="283">
        <f>(B19/3/B10)*D10</f>
        <v>0</v>
      </c>
      <c r="D19" s="453"/>
      <c r="E19" s="456"/>
      <c r="F19" s="265">
        <f t="shared" si="0"/>
        <v>0</v>
      </c>
      <c r="G19" s="16"/>
    </row>
    <row r="20" spans="1:7">
      <c r="A20" s="30" t="s">
        <v>23</v>
      </c>
      <c r="B20" s="27">
        <v>0</v>
      </c>
      <c r="C20" s="283">
        <f>(B20/3/B10)*D10</f>
        <v>0</v>
      </c>
      <c r="D20" s="453"/>
      <c r="E20" s="456"/>
      <c r="F20" s="265">
        <f t="shared" si="0"/>
        <v>0</v>
      </c>
      <c r="G20" s="16"/>
    </row>
    <row r="21" spans="1:7">
      <c r="A21" s="30" t="s">
        <v>110</v>
      </c>
      <c r="B21" s="27">
        <v>0</v>
      </c>
      <c r="C21" s="283">
        <f>(B21/3/B10)*D10</f>
        <v>0</v>
      </c>
      <c r="D21" s="453"/>
      <c r="E21" s="456"/>
      <c r="F21" s="265">
        <f t="shared" si="0"/>
        <v>0</v>
      </c>
      <c r="G21" s="16"/>
    </row>
    <row r="22" spans="1:7">
      <c r="A22" s="30" t="s">
        <v>29</v>
      </c>
      <c r="B22" s="27">
        <v>0</v>
      </c>
      <c r="C22" s="283">
        <f>(B22/3/B10)*D10</f>
        <v>0</v>
      </c>
      <c r="D22" s="453"/>
      <c r="E22" s="456"/>
      <c r="F22" s="265">
        <f t="shared" si="0"/>
        <v>0</v>
      </c>
      <c r="G22" s="16"/>
    </row>
    <row r="23" spans="1:7">
      <c r="A23" s="30" t="s">
        <v>25</v>
      </c>
      <c r="B23" s="27">
        <v>0</v>
      </c>
      <c r="C23" s="283">
        <f>(B23/3/B10)*D10</f>
        <v>0</v>
      </c>
      <c r="D23" s="453"/>
      <c r="E23" s="456"/>
      <c r="F23" s="265">
        <f t="shared" si="0"/>
        <v>0</v>
      </c>
      <c r="G23" s="16"/>
    </row>
    <row r="24" spans="1:7">
      <c r="A24" s="31" t="s">
        <v>26</v>
      </c>
      <c r="B24" s="27">
        <v>0</v>
      </c>
      <c r="C24" s="283">
        <f>(B24/3/B10)*D10</f>
        <v>0</v>
      </c>
      <c r="D24" s="453"/>
      <c r="E24" s="456"/>
      <c r="F24" s="265">
        <f t="shared" si="0"/>
        <v>0</v>
      </c>
      <c r="G24" s="16"/>
    </row>
    <row r="25" spans="1:7">
      <c r="A25" s="30" t="s">
        <v>27</v>
      </c>
      <c r="B25" s="27">
        <v>0</v>
      </c>
      <c r="C25" s="283">
        <f>(B25/3/B10)*D10</f>
        <v>0</v>
      </c>
      <c r="D25" s="453"/>
      <c r="E25" s="456"/>
      <c r="F25" s="265">
        <f t="shared" si="0"/>
        <v>0</v>
      </c>
      <c r="G25" s="16"/>
    </row>
    <row r="26" spans="1:7">
      <c r="A26" s="30" t="s">
        <v>28</v>
      </c>
      <c r="B26" s="27">
        <v>0</v>
      </c>
      <c r="C26" s="283">
        <f>(B26/3/B10)*D10</f>
        <v>0</v>
      </c>
      <c r="D26" s="453"/>
      <c r="E26" s="456"/>
      <c r="F26" s="265">
        <f t="shared" si="0"/>
        <v>0</v>
      </c>
      <c r="G26" s="16"/>
    </row>
    <row r="27" spans="1:7">
      <c r="A27" s="30" t="s">
        <v>111</v>
      </c>
      <c r="B27" s="27">
        <v>0</v>
      </c>
      <c r="C27" s="283">
        <f>(B27/3/B10)*D10</f>
        <v>0</v>
      </c>
      <c r="D27" s="453"/>
      <c r="E27" s="456"/>
      <c r="F27" s="265">
        <f t="shared" si="0"/>
        <v>0</v>
      </c>
      <c r="G27" s="16"/>
    </row>
    <row r="28" spans="1:7">
      <c r="A28" s="30" t="s">
        <v>30</v>
      </c>
      <c r="B28" s="27">
        <v>0</v>
      </c>
      <c r="C28" s="283">
        <f>(B28/3/B10*D10)</f>
        <v>0</v>
      </c>
      <c r="D28" s="453"/>
      <c r="E28" s="456"/>
      <c r="F28" s="265">
        <f t="shared" si="0"/>
        <v>0</v>
      </c>
      <c r="G28" s="16"/>
    </row>
    <row r="29" spans="1:7">
      <c r="A29" s="30" t="s">
        <v>31</v>
      </c>
      <c r="B29" s="27">
        <v>0</v>
      </c>
      <c r="C29" s="283">
        <f>(B29/3/B10)*D10</f>
        <v>0</v>
      </c>
      <c r="D29" s="453"/>
      <c r="E29" s="456"/>
      <c r="F29" s="265">
        <f t="shared" si="0"/>
        <v>0</v>
      </c>
      <c r="G29" s="16"/>
    </row>
    <row r="30" spans="1:7">
      <c r="A30" s="30" t="s">
        <v>32</v>
      </c>
      <c r="B30" s="27">
        <v>0</v>
      </c>
      <c r="C30" s="283">
        <f>(B30/3/B10)*D10</f>
        <v>0</v>
      </c>
      <c r="D30" s="453"/>
      <c r="E30" s="456"/>
      <c r="F30" s="265">
        <f t="shared" si="0"/>
        <v>0</v>
      </c>
      <c r="G30" s="16"/>
    </row>
    <row r="31" spans="1:7">
      <c r="A31" s="31" t="s">
        <v>33</v>
      </c>
      <c r="B31" s="27">
        <v>50</v>
      </c>
      <c r="C31" s="283">
        <f>(B31/3/B10)*D10</f>
        <v>5.5555555555555554</v>
      </c>
      <c r="D31" s="453"/>
      <c r="E31" s="456"/>
      <c r="F31" s="265">
        <f t="shared" si="0"/>
        <v>11.111111111111112</v>
      </c>
      <c r="G31" s="16"/>
    </row>
    <row r="32" spans="1:7">
      <c r="A32" s="31" t="s">
        <v>34</v>
      </c>
      <c r="B32" s="27">
        <v>0</v>
      </c>
      <c r="C32" s="283">
        <f>B32</f>
        <v>0</v>
      </c>
      <c r="D32" s="453"/>
      <c r="E32" s="456"/>
      <c r="F32" s="284">
        <f>B32-C32</f>
        <v>0</v>
      </c>
      <c r="G32" s="16"/>
    </row>
    <row r="33" spans="1:7">
      <c r="A33" s="31" t="s">
        <v>36</v>
      </c>
      <c r="B33" s="27">
        <v>0</v>
      </c>
      <c r="C33" s="283">
        <f>B33</f>
        <v>0</v>
      </c>
      <c r="D33" s="453"/>
      <c r="E33" s="456"/>
      <c r="F33" s="284">
        <f>B33-C33</f>
        <v>0</v>
      </c>
      <c r="G33" s="16"/>
    </row>
    <row r="34" spans="1:7">
      <c r="A34" s="31" t="s">
        <v>37</v>
      </c>
      <c r="B34" s="27">
        <v>0</v>
      </c>
      <c r="C34" s="283">
        <f>B34</f>
        <v>0</v>
      </c>
      <c r="D34" s="453"/>
      <c r="E34" s="456"/>
      <c r="F34" s="284">
        <f>B34-C34</f>
        <v>0</v>
      </c>
      <c r="G34" s="16"/>
    </row>
    <row r="35" spans="1:7">
      <c r="A35" s="30" t="s">
        <v>38</v>
      </c>
      <c r="B35" s="27">
        <v>0</v>
      </c>
      <c r="C35" s="283">
        <f>(B35/3/B10)*D10</f>
        <v>0</v>
      </c>
      <c r="D35" s="453"/>
      <c r="E35" s="456"/>
      <c r="F35" s="265">
        <f>(B35/3-C35)</f>
        <v>0</v>
      </c>
      <c r="G35" s="16"/>
    </row>
    <row r="36" spans="1:7">
      <c r="A36" s="30" t="s">
        <v>213</v>
      </c>
      <c r="B36" s="27">
        <v>0</v>
      </c>
      <c r="C36" s="283">
        <f>(B36/3/B10)*D10</f>
        <v>0</v>
      </c>
      <c r="D36" s="453"/>
      <c r="E36" s="456"/>
      <c r="F36" s="265">
        <f>(B36/3-C36)</f>
        <v>0</v>
      </c>
      <c r="G36" s="16"/>
    </row>
    <row r="37" spans="1:7" ht="17.25">
      <c r="A37" s="282" t="s">
        <v>149</v>
      </c>
      <c r="B37" s="281">
        <f>SUM(B18:B35)</f>
        <v>100</v>
      </c>
      <c r="C37" s="280">
        <f>SUM(C18:C35)</f>
        <v>11.111111111111111</v>
      </c>
      <c r="D37" s="454"/>
      <c r="E37" s="457"/>
      <c r="F37" s="279">
        <f>SUM(F18:F36)</f>
        <v>22.222222222222225</v>
      </c>
      <c r="G37" s="16"/>
    </row>
    <row r="38" spans="1:7">
      <c r="A38" s="433"/>
      <c r="B38" s="433"/>
      <c r="C38" s="433"/>
      <c r="D38" s="433"/>
      <c r="E38" s="433"/>
      <c r="F38" s="433"/>
      <c r="G38" s="16"/>
    </row>
    <row r="39" spans="1:7">
      <c r="A39" s="460" t="s">
        <v>117</v>
      </c>
      <c r="B39" s="460"/>
      <c r="C39" s="460"/>
      <c r="D39" s="460"/>
      <c r="E39" s="460"/>
      <c r="F39" s="460"/>
      <c r="G39" s="16"/>
    </row>
    <row r="40" spans="1:7" ht="28.5">
      <c r="A40" s="268" t="s">
        <v>16</v>
      </c>
      <c r="B40" s="268" t="s">
        <v>171</v>
      </c>
      <c r="C40" s="278" t="s">
        <v>170</v>
      </c>
      <c r="D40" s="278"/>
      <c r="E40" s="278" t="s">
        <v>19</v>
      </c>
      <c r="F40" s="278" t="s">
        <v>46</v>
      </c>
      <c r="G40" s="16"/>
    </row>
    <row r="41" spans="1:7">
      <c r="A41" s="30" t="s">
        <v>39</v>
      </c>
      <c r="B41" s="27">
        <v>0</v>
      </c>
      <c r="C41" s="265">
        <v>0</v>
      </c>
      <c r="D41" s="122"/>
      <c r="E41" s="122"/>
      <c r="F41" s="265">
        <f>B41-C41</f>
        <v>0</v>
      </c>
      <c r="G41" s="16"/>
    </row>
    <row r="42" spans="1:7">
      <c r="A42" s="30" t="s">
        <v>40</v>
      </c>
      <c r="B42" s="27">
        <v>0</v>
      </c>
      <c r="C42" s="265"/>
      <c r="D42" s="122"/>
      <c r="E42" s="122"/>
      <c r="F42" s="265"/>
      <c r="G42" s="16"/>
    </row>
    <row r="43" spans="1:7" ht="15.75">
      <c r="A43" s="277" t="s">
        <v>149</v>
      </c>
      <c r="B43" s="126">
        <f>SUM(B41:B42)</f>
        <v>0</v>
      </c>
      <c r="C43" s="276">
        <f>SUM(C41:C42)</f>
        <v>0</v>
      </c>
      <c r="D43" s="275"/>
      <c r="E43" s="274"/>
      <c r="F43" s="273">
        <f>SUM(F41:F42)</f>
        <v>0</v>
      </c>
      <c r="G43" s="16"/>
    </row>
    <row r="44" spans="1:7" ht="16.5">
      <c r="A44" s="272" t="s">
        <v>169</v>
      </c>
      <c r="B44" s="271">
        <f>(B37+B43)</f>
        <v>100</v>
      </c>
      <c r="C44" s="59"/>
      <c r="D44" s="60"/>
      <c r="E44" s="270"/>
      <c r="F44" s="59"/>
      <c r="G44" s="16"/>
    </row>
    <row r="45" spans="1:7">
      <c r="A45" s="460" t="s">
        <v>168</v>
      </c>
      <c r="B45" s="460"/>
      <c r="C45" s="460"/>
      <c r="D45" s="460"/>
      <c r="E45" s="460"/>
      <c r="F45" s="460"/>
      <c r="G45" s="16"/>
    </row>
    <row r="46" spans="1:7" ht="28.5">
      <c r="A46" s="268" t="s">
        <v>16</v>
      </c>
      <c r="B46" s="268" t="s">
        <v>44</v>
      </c>
      <c r="C46" s="268" t="s">
        <v>45</v>
      </c>
      <c r="D46" s="268"/>
      <c r="E46" s="269" t="s">
        <v>19</v>
      </c>
      <c r="F46" s="268" t="s">
        <v>46</v>
      </c>
      <c r="G46" s="16"/>
    </row>
    <row r="47" spans="1:7">
      <c r="A47" s="30" t="s">
        <v>47</v>
      </c>
      <c r="B47" s="46">
        <v>0</v>
      </c>
      <c r="C47" s="262">
        <f>(B47/3/B10)*D10</f>
        <v>0</v>
      </c>
      <c r="D47" s="267"/>
      <c r="E47" s="266"/>
      <c r="F47" s="265">
        <f>B47/3-C47</f>
        <v>0</v>
      </c>
      <c r="G47" s="16"/>
    </row>
    <row r="48" spans="1:7">
      <c r="A48" s="30" t="s">
        <v>48</v>
      </c>
      <c r="B48" s="27">
        <v>0</v>
      </c>
      <c r="C48" s="262">
        <f>(B48/3/B10)*D10</f>
        <v>0</v>
      </c>
      <c r="D48" s="267"/>
      <c r="E48" s="266"/>
      <c r="F48" s="265">
        <f>(B48/3-C48)</f>
        <v>0</v>
      </c>
      <c r="G48" s="16"/>
    </row>
    <row r="49" spans="1:7">
      <c r="A49" s="264" t="s">
        <v>149</v>
      </c>
      <c r="B49" s="263">
        <f>SUM(B47:B48)</f>
        <v>0</v>
      </c>
      <c r="C49" s="262">
        <f>SUM(C47:C48)</f>
        <v>0</v>
      </c>
      <c r="D49" s="261"/>
      <c r="E49" s="260"/>
      <c r="F49" s="259">
        <f>SUM(F47:F48)</f>
        <v>0</v>
      </c>
      <c r="G49" s="16"/>
    </row>
    <row r="50" spans="1:7">
      <c r="A50" s="258"/>
      <c r="B50" s="257"/>
      <c r="C50" s="247"/>
      <c r="D50" s="245"/>
      <c r="E50" s="248"/>
      <c r="F50" s="256"/>
      <c r="G50" s="16"/>
    </row>
    <row r="51" spans="1:7" ht="16.5">
      <c r="A51" s="255"/>
      <c r="B51" s="254" t="s">
        <v>58</v>
      </c>
      <c r="C51" s="251" t="s">
        <v>59</v>
      </c>
      <c r="D51" s="253"/>
      <c r="E51" s="252" t="s">
        <v>60</v>
      </c>
      <c r="F51" s="251" t="s">
        <v>60</v>
      </c>
      <c r="G51" s="16"/>
    </row>
    <row r="52" spans="1:7" ht="17.25">
      <c r="A52" s="250" t="s">
        <v>61</v>
      </c>
      <c r="B52" s="67"/>
      <c r="C52" s="68"/>
      <c r="D52" s="69" t="e">
        <f>F38+F39+F41+#REF!+F42+F43+F45+F46+F48+F49</f>
        <v>#REF!</v>
      </c>
      <c r="E52" s="208">
        <v>20</v>
      </c>
      <c r="F52" s="249"/>
      <c r="G52" s="16"/>
    </row>
    <row r="53" spans="1:7">
      <c r="A53" s="461"/>
      <c r="B53" s="461"/>
      <c r="C53" s="461"/>
      <c r="D53" s="245"/>
      <c r="E53" s="248"/>
      <c r="F53" s="247"/>
      <c r="G53" s="16"/>
    </row>
    <row r="54" spans="1:7" ht="17.25">
      <c r="A54" s="462" t="s">
        <v>62</v>
      </c>
      <c r="B54" s="463"/>
      <c r="C54" s="246">
        <f>F37+F52</f>
        <v>22.222222222222225</v>
      </c>
      <c r="D54" s="245"/>
      <c r="E54" s="245"/>
      <c r="F54" s="244"/>
      <c r="G54" s="16"/>
    </row>
    <row r="55" spans="1:7" ht="17.25">
      <c r="A55" s="464" t="s">
        <v>63</v>
      </c>
      <c r="B55" s="465"/>
      <c r="C55" s="465"/>
      <c r="D55" s="465"/>
      <c r="E55" s="466"/>
      <c r="F55" s="243">
        <f>C54-F49</f>
        <v>22.222222222222225</v>
      </c>
      <c r="G55" s="75"/>
    </row>
    <row r="56" spans="1:7" ht="17.25">
      <c r="A56" s="76"/>
      <c r="B56" s="77"/>
      <c r="C56" s="77"/>
      <c r="D56" s="77"/>
      <c r="E56" s="77"/>
      <c r="F56" s="78"/>
      <c r="G56" s="75"/>
    </row>
    <row r="57" spans="1:7" ht="17.25">
      <c r="A57" s="376" t="s">
        <v>64</v>
      </c>
      <c r="B57" s="377"/>
      <c r="C57" s="377"/>
      <c r="D57" s="377"/>
      <c r="E57" s="377"/>
      <c r="F57" s="378"/>
      <c r="G57" s="75"/>
    </row>
    <row r="58" spans="1:7">
      <c r="A58" s="379" t="s">
        <v>65</v>
      </c>
      <c r="B58" s="380"/>
      <c r="C58" s="380"/>
      <c r="D58" s="380"/>
      <c r="E58" s="380"/>
      <c r="F58" s="381"/>
      <c r="G58" s="75"/>
    </row>
    <row r="59" spans="1:7" ht="15.75" thickBot="1">
      <c r="A59" s="382" t="s">
        <v>66</v>
      </c>
      <c r="B59" s="383"/>
      <c r="C59" s="383"/>
      <c r="D59" s="383"/>
      <c r="E59" s="383"/>
      <c r="F59" s="384"/>
      <c r="G59" s="75"/>
    </row>
    <row r="60" spans="1:7" ht="18" thickBot="1">
      <c r="A60" s="242"/>
      <c r="B60" s="241" t="s">
        <v>67</v>
      </c>
      <c r="C60" s="241" t="s">
        <v>68</v>
      </c>
      <c r="D60" s="81" t="s">
        <v>69</v>
      </c>
      <c r="E60" s="209" t="s">
        <v>70</v>
      </c>
      <c r="F60" s="240" t="s">
        <v>70</v>
      </c>
      <c r="G60" s="16"/>
    </row>
    <row r="61" spans="1:7" ht="17.25">
      <c r="A61" s="239"/>
      <c r="B61" s="84"/>
      <c r="C61" s="237" t="s">
        <v>71</v>
      </c>
      <c r="D61" s="238"/>
      <c r="E61" s="237"/>
      <c r="F61" s="236" t="s">
        <v>72</v>
      </c>
      <c r="G61" s="16"/>
    </row>
    <row r="62" spans="1:7" ht="17.25">
      <c r="A62" s="235" t="s">
        <v>73</v>
      </c>
      <c r="B62" s="84"/>
      <c r="C62" s="385"/>
      <c r="D62" s="458"/>
      <c r="E62" s="211"/>
      <c r="F62" s="88"/>
      <c r="G62" s="16"/>
    </row>
    <row r="63" spans="1:7" ht="17.25">
      <c r="A63" s="235" t="s">
        <v>126</v>
      </c>
      <c r="B63" s="84"/>
      <c r="C63" s="385"/>
      <c r="D63" s="458"/>
      <c r="E63" s="211"/>
      <c r="F63" s="89"/>
      <c r="G63" s="16"/>
    </row>
    <row r="64" spans="1:7" ht="17.25">
      <c r="A64" s="235" t="s">
        <v>127</v>
      </c>
      <c r="B64" s="84"/>
      <c r="C64" s="385"/>
      <c r="D64" s="458"/>
      <c r="E64" s="211"/>
      <c r="F64" s="89"/>
      <c r="G64" s="16"/>
    </row>
    <row r="65" spans="1:7" ht="18" thickBot="1">
      <c r="A65" s="234" t="s">
        <v>128</v>
      </c>
      <c r="B65" s="90" t="s">
        <v>167</v>
      </c>
      <c r="C65" s="365" t="str">
        <f>B65</f>
        <v>.…/…./20</v>
      </c>
      <c r="D65" s="459"/>
      <c r="E65" s="212" t="str">
        <f>B65</f>
        <v>.…/…./20</v>
      </c>
      <c r="F65" s="91" t="str">
        <f>B65</f>
        <v>.…/…./20</v>
      </c>
      <c r="G65" s="16"/>
    </row>
    <row r="66" spans="1:7" ht="15.75" thickBot="1">
      <c r="A66" s="92"/>
      <c r="B66" s="92"/>
      <c r="C66" s="92"/>
      <c r="D66" s="92"/>
      <c r="E66" s="92"/>
      <c r="F66" s="92"/>
      <c r="G66" s="8"/>
    </row>
  </sheetData>
  <mergeCells count="34">
    <mergeCell ref="C63:D63"/>
    <mergeCell ref="C64:D64"/>
    <mergeCell ref="C65:D65"/>
    <mergeCell ref="A39:F39"/>
    <mergeCell ref="A45:F45"/>
    <mergeCell ref="A53:C53"/>
    <mergeCell ref="A54:B54"/>
    <mergeCell ref="A55:E55"/>
    <mergeCell ref="A57:F57"/>
    <mergeCell ref="A58:F58"/>
    <mergeCell ref="A59:F59"/>
    <mergeCell ref="C62:D62"/>
    <mergeCell ref="A38:F38"/>
    <mergeCell ref="D8:F8"/>
    <mergeCell ref="D9:F9"/>
    <mergeCell ref="D10:F10"/>
    <mergeCell ref="C11:C12"/>
    <mergeCell ref="D11:F12"/>
    <mergeCell ref="A12:A13"/>
    <mergeCell ref="B12:B13"/>
    <mergeCell ref="C13:C14"/>
    <mergeCell ref="D13:F13"/>
    <mergeCell ref="D14:F14"/>
    <mergeCell ref="A15:F15"/>
    <mergeCell ref="A16:F16"/>
    <mergeCell ref="C17:D17"/>
    <mergeCell ref="D18:D37"/>
    <mergeCell ref="E18:E37"/>
    <mergeCell ref="D7:F7"/>
    <mergeCell ref="A2:G2"/>
    <mergeCell ref="A3:F3"/>
    <mergeCell ref="A4:F4"/>
    <mergeCell ref="A5:F5"/>
    <mergeCell ref="D6:F6"/>
  </mergeCells>
  <pageMargins left="0.7" right="0.7" top="0.75" bottom="0.75" header="0.3" footer="0.3"/>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8FCF-7FF7-4521-BC96-BE9A46B7F28A}">
  <sheetPr>
    <tabColor rgb="FF00B0F0"/>
  </sheetPr>
  <dimension ref="A1:M68"/>
  <sheetViews>
    <sheetView workbookViewId="0">
      <selection activeCell="K2" sqref="K2"/>
    </sheetView>
  </sheetViews>
  <sheetFormatPr defaultRowHeight="15"/>
  <cols>
    <col min="1" max="1" width="9.140625" customWidth="1"/>
    <col min="3" max="3" width="32.5703125" bestFit="1" customWidth="1"/>
    <col min="4" max="4" width="15.7109375" bestFit="1" customWidth="1"/>
    <col min="5" max="5" width="25.5703125" bestFit="1" customWidth="1"/>
    <col min="6" max="6" width="16.42578125" hidden="1" customWidth="1"/>
    <col min="7" max="7" width="0" hidden="1" customWidth="1"/>
    <col min="8" max="8" width="31.7109375" customWidth="1"/>
  </cols>
  <sheetData>
    <row r="1" spans="1:13" ht="15.75" thickBot="1">
      <c r="A1" s="1"/>
      <c r="B1" s="1"/>
      <c r="C1" s="1"/>
      <c r="D1" s="1"/>
      <c r="E1" s="1"/>
      <c r="F1" s="1"/>
      <c r="G1" s="1"/>
      <c r="H1" s="1"/>
      <c r="I1" s="1"/>
      <c r="J1" s="1"/>
      <c r="K1" s="301"/>
    </row>
    <row r="2" spans="1:13" ht="27" customHeight="1" thickBot="1">
      <c r="A2" s="1"/>
      <c r="B2" s="4"/>
      <c r="C2" s="423" t="s">
        <v>182</v>
      </c>
      <c r="D2" s="423"/>
      <c r="E2" s="423"/>
      <c r="F2" s="423"/>
      <c r="G2" s="423"/>
      <c r="H2" s="423"/>
      <c r="I2" s="424"/>
      <c r="J2" s="1"/>
      <c r="K2" s="300"/>
      <c r="L2" s="300"/>
      <c r="M2" s="300"/>
    </row>
    <row r="3" spans="1:13" ht="15.75">
      <c r="A3" s="1"/>
      <c r="B3" s="5"/>
      <c r="C3" s="425" t="s">
        <v>1</v>
      </c>
      <c r="D3" s="425"/>
      <c r="E3" s="425"/>
      <c r="F3" s="425"/>
      <c r="G3" s="425"/>
      <c r="H3" s="425"/>
      <c r="I3" s="6"/>
      <c r="J3" s="1"/>
      <c r="K3" s="300"/>
      <c r="L3" s="300"/>
      <c r="M3" s="300"/>
    </row>
    <row r="4" spans="1:13" ht="30" customHeight="1" thickBot="1">
      <c r="A4" s="1"/>
      <c r="B4" s="7"/>
      <c r="C4" s="429" t="s">
        <v>205</v>
      </c>
      <c r="D4" s="429"/>
      <c r="E4" s="429"/>
      <c r="F4" s="429"/>
      <c r="G4" s="429"/>
      <c r="H4" s="429"/>
      <c r="I4" s="8"/>
      <c r="J4" s="1"/>
    </row>
    <row r="5" spans="1:13">
      <c r="A5" s="1"/>
      <c r="B5" s="5"/>
      <c r="C5" s="427"/>
      <c r="D5" s="427"/>
      <c r="E5" s="427"/>
      <c r="F5" s="427"/>
      <c r="G5" s="427"/>
      <c r="H5" s="427"/>
      <c r="I5" s="9"/>
      <c r="J5" s="1"/>
    </row>
    <row r="6" spans="1:13">
      <c r="A6" s="1"/>
      <c r="B6" s="10"/>
      <c r="C6" s="288" t="s">
        <v>93</v>
      </c>
      <c r="D6" s="12"/>
      <c r="E6" s="292" t="s">
        <v>151</v>
      </c>
      <c r="F6" s="430" t="s">
        <v>174</v>
      </c>
      <c r="G6" s="431"/>
      <c r="H6" s="432"/>
      <c r="I6" s="16"/>
      <c r="J6" s="1"/>
    </row>
    <row r="7" spans="1:13" ht="15.75">
      <c r="A7" s="1"/>
      <c r="B7" s="10"/>
      <c r="C7" s="288" t="s">
        <v>5</v>
      </c>
      <c r="D7" s="17"/>
      <c r="E7" s="292" t="s">
        <v>6</v>
      </c>
      <c r="F7" s="417">
        <v>15</v>
      </c>
      <c r="G7" s="428"/>
      <c r="H7" s="418"/>
      <c r="I7" s="16"/>
      <c r="J7" s="1"/>
      <c r="K7" s="467" t="s">
        <v>96</v>
      </c>
      <c r="L7" s="468"/>
      <c r="M7" s="468"/>
    </row>
    <row r="8" spans="1:13">
      <c r="A8" s="1"/>
      <c r="B8" s="10"/>
      <c r="C8" s="288" t="s">
        <v>97</v>
      </c>
      <c r="D8" s="17"/>
      <c r="E8" s="292" t="s">
        <v>152</v>
      </c>
      <c r="F8" s="434"/>
      <c r="G8" s="434"/>
      <c r="H8" s="434"/>
      <c r="I8" s="16"/>
      <c r="J8" s="1"/>
      <c r="K8" s="468"/>
      <c r="L8" s="468"/>
      <c r="M8" s="468"/>
    </row>
    <row r="9" spans="1:13">
      <c r="A9" s="1"/>
      <c r="B9" s="10"/>
      <c r="C9" s="288" t="s">
        <v>99</v>
      </c>
      <c r="D9" s="18"/>
      <c r="E9" s="291" t="s">
        <v>101</v>
      </c>
      <c r="F9" s="435"/>
      <c r="G9" s="435"/>
      <c r="H9" s="435"/>
      <c r="I9" s="16"/>
      <c r="J9" s="1"/>
      <c r="K9" s="468"/>
      <c r="L9" s="468"/>
      <c r="M9" s="468"/>
    </row>
    <row r="10" spans="1:13">
      <c r="A10" s="1"/>
      <c r="B10" s="10"/>
      <c r="C10" s="288" t="s">
        <v>8</v>
      </c>
      <c r="D10" s="20">
        <v>30</v>
      </c>
      <c r="E10" s="288" t="s">
        <v>9</v>
      </c>
      <c r="F10" s="435">
        <v>30</v>
      </c>
      <c r="G10" s="435"/>
      <c r="H10" s="435"/>
      <c r="I10" s="16"/>
      <c r="J10" s="1"/>
    </row>
    <row r="11" spans="1:13">
      <c r="A11" s="1"/>
      <c r="B11" s="10"/>
      <c r="C11" s="288" t="s">
        <v>10</v>
      </c>
      <c r="D11" s="289">
        <f>H56</f>
        <v>860</v>
      </c>
      <c r="E11" s="436" t="s">
        <v>11</v>
      </c>
      <c r="F11" s="438" t="s">
        <v>181</v>
      </c>
      <c r="G11" s="439"/>
      <c r="H11" s="440"/>
      <c r="I11" s="16"/>
      <c r="J11" s="1"/>
    </row>
    <row r="12" spans="1:13">
      <c r="A12" s="1"/>
      <c r="B12" s="10"/>
      <c r="C12" s="436" t="s">
        <v>12</v>
      </c>
      <c r="D12" s="444"/>
      <c r="E12" s="437"/>
      <c r="F12" s="441"/>
      <c r="G12" s="442"/>
      <c r="H12" s="443"/>
      <c r="I12" s="16"/>
      <c r="J12" s="1"/>
      <c r="K12" s="467" t="s">
        <v>13</v>
      </c>
      <c r="L12" s="468"/>
      <c r="M12" s="468"/>
    </row>
    <row r="13" spans="1:13">
      <c r="A13" s="1"/>
      <c r="B13" s="10"/>
      <c r="C13" s="437"/>
      <c r="D13" s="445"/>
      <c r="E13" s="446" t="s">
        <v>14</v>
      </c>
      <c r="F13" s="399" t="s">
        <v>180</v>
      </c>
      <c r="G13" s="448"/>
      <c r="H13" s="400"/>
      <c r="I13" s="16"/>
      <c r="J13" s="1"/>
      <c r="K13" s="468"/>
      <c r="L13" s="468"/>
      <c r="M13" s="468"/>
    </row>
    <row r="14" spans="1:13">
      <c r="A14" s="1"/>
      <c r="B14" s="10"/>
      <c r="C14" s="288" t="s">
        <v>106</v>
      </c>
      <c r="D14" s="22"/>
      <c r="E14" s="447"/>
      <c r="F14" s="401" t="s">
        <v>88</v>
      </c>
      <c r="G14" s="449"/>
      <c r="H14" s="402"/>
      <c r="I14" s="16"/>
      <c r="J14" s="1"/>
      <c r="K14" s="468"/>
      <c r="L14" s="468"/>
      <c r="M14" s="468"/>
    </row>
    <row r="15" spans="1:13">
      <c r="A15" s="1"/>
      <c r="B15" s="10"/>
      <c r="C15" s="409"/>
      <c r="D15" s="409"/>
      <c r="E15" s="409"/>
      <c r="F15" s="409"/>
      <c r="G15" s="409"/>
      <c r="H15" s="409"/>
      <c r="I15" s="16"/>
      <c r="J15" s="1"/>
    </row>
    <row r="16" spans="1:13">
      <c r="A16" s="1"/>
      <c r="B16" s="10"/>
      <c r="C16" s="450" t="s">
        <v>15</v>
      </c>
      <c r="D16" s="450"/>
      <c r="E16" s="450"/>
      <c r="F16" s="450"/>
      <c r="G16" s="450"/>
      <c r="H16" s="450"/>
      <c r="I16" s="16"/>
      <c r="J16" s="1"/>
    </row>
    <row r="17" spans="1:13" ht="51">
      <c r="A17" s="1"/>
      <c r="B17" s="10"/>
      <c r="C17" s="268" t="s">
        <v>16</v>
      </c>
      <c r="D17" s="287" t="s">
        <v>17</v>
      </c>
      <c r="E17" s="451" t="s">
        <v>18</v>
      </c>
      <c r="F17" s="451"/>
      <c r="G17" s="286" t="s">
        <v>19</v>
      </c>
      <c r="H17" s="285" t="s">
        <v>19</v>
      </c>
      <c r="I17" s="16"/>
      <c r="J17" s="1"/>
      <c r="K17" s="467" t="s">
        <v>179</v>
      </c>
      <c r="L17" s="468"/>
      <c r="M17" s="468"/>
    </row>
    <row r="18" spans="1:13">
      <c r="A18" s="1"/>
      <c r="B18" s="10"/>
      <c r="C18" s="26" t="s">
        <v>20</v>
      </c>
      <c r="D18" s="27">
        <v>200</v>
      </c>
      <c r="E18" s="283">
        <f>(D18*1.5/D10)*F10</f>
        <v>300</v>
      </c>
      <c r="F18" s="452"/>
      <c r="G18" s="455"/>
      <c r="H18" s="265">
        <f t="shared" ref="H18:H38" si="0">E18-D18</f>
        <v>100</v>
      </c>
      <c r="I18" s="16"/>
      <c r="J18" s="1"/>
      <c r="K18" s="468"/>
      <c r="L18" s="468"/>
      <c r="M18" s="468"/>
    </row>
    <row r="19" spans="1:13">
      <c r="A19" s="1"/>
      <c r="B19" s="10"/>
      <c r="C19" s="30" t="s">
        <v>21</v>
      </c>
      <c r="D19" s="27">
        <v>100</v>
      </c>
      <c r="E19" s="283">
        <f>(D19*1.5/D10)*F10</f>
        <v>150</v>
      </c>
      <c r="F19" s="453"/>
      <c r="G19" s="456"/>
      <c r="H19" s="265">
        <f t="shared" si="0"/>
        <v>50</v>
      </c>
      <c r="I19" s="16"/>
      <c r="J19" s="1"/>
      <c r="K19" s="468"/>
      <c r="L19" s="468"/>
      <c r="M19" s="468"/>
    </row>
    <row r="20" spans="1:13">
      <c r="A20" s="1"/>
      <c r="B20" s="10"/>
      <c r="C20" s="30" t="s">
        <v>23</v>
      </c>
      <c r="D20" s="27">
        <v>100</v>
      </c>
      <c r="E20" s="283">
        <f>(D20*1.5/D10)*F10</f>
        <v>150</v>
      </c>
      <c r="F20" s="453"/>
      <c r="G20" s="456"/>
      <c r="H20" s="265">
        <f t="shared" si="0"/>
        <v>50</v>
      </c>
      <c r="I20" s="16"/>
      <c r="J20" s="1"/>
      <c r="K20" s="1"/>
      <c r="L20" s="1"/>
      <c r="M20" s="1"/>
    </row>
    <row r="21" spans="1:13">
      <c r="A21" s="1"/>
      <c r="B21" s="10"/>
      <c r="C21" s="30" t="s">
        <v>110</v>
      </c>
      <c r="D21" s="27">
        <v>100</v>
      </c>
      <c r="E21" s="283">
        <f>(D21*1.5/D10)*F10</f>
        <v>150</v>
      </c>
      <c r="F21" s="453"/>
      <c r="G21" s="456"/>
      <c r="H21" s="265">
        <f t="shared" si="0"/>
        <v>50</v>
      </c>
      <c r="I21" s="16"/>
      <c r="J21" s="1"/>
      <c r="K21" s="1"/>
      <c r="L21" s="1"/>
      <c r="M21" s="1"/>
    </row>
    <row r="22" spans="1:13">
      <c r="A22" s="1"/>
      <c r="B22" s="10"/>
      <c r="C22" s="30" t="s">
        <v>29</v>
      </c>
      <c r="D22" s="27">
        <v>100</v>
      </c>
      <c r="E22" s="283">
        <f>(D22*1.5/D10)*F10</f>
        <v>150</v>
      </c>
      <c r="F22" s="453"/>
      <c r="G22" s="456"/>
      <c r="H22" s="265">
        <f t="shared" si="0"/>
        <v>50</v>
      </c>
      <c r="I22" s="16"/>
      <c r="J22" s="1"/>
      <c r="K22" s="1"/>
      <c r="L22" s="1"/>
      <c r="M22" s="1"/>
    </row>
    <row r="23" spans="1:13">
      <c r="A23" s="1"/>
      <c r="B23" s="10"/>
      <c r="C23" s="30" t="s">
        <v>25</v>
      </c>
      <c r="D23" s="27">
        <v>100</v>
      </c>
      <c r="E23" s="283">
        <f>(D23*1.5/D10)*F10</f>
        <v>150</v>
      </c>
      <c r="F23" s="453"/>
      <c r="G23" s="456"/>
      <c r="H23" s="265">
        <f t="shared" si="0"/>
        <v>50</v>
      </c>
      <c r="I23" s="16"/>
      <c r="J23" s="1"/>
      <c r="K23" s="1"/>
      <c r="L23" s="1"/>
      <c r="M23" s="1"/>
    </row>
    <row r="24" spans="1:13">
      <c r="A24" s="1"/>
      <c r="B24" s="10"/>
      <c r="C24" s="31" t="s">
        <v>26</v>
      </c>
      <c r="D24" s="27">
        <v>100</v>
      </c>
      <c r="E24" s="283">
        <f>(D24*1.5/D10)*F10</f>
        <v>150</v>
      </c>
      <c r="F24" s="453"/>
      <c r="G24" s="456"/>
      <c r="H24" s="265">
        <f t="shared" si="0"/>
        <v>50</v>
      </c>
      <c r="I24" s="16"/>
      <c r="J24" s="1"/>
      <c r="K24" s="1"/>
      <c r="L24" s="1"/>
      <c r="M24" s="1"/>
    </row>
    <row r="25" spans="1:13">
      <c r="A25" s="1"/>
      <c r="B25" s="10"/>
      <c r="C25" s="30" t="s">
        <v>27</v>
      </c>
      <c r="D25" s="27">
        <v>100</v>
      </c>
      <c r="E25" s="283">
        <f>(D25*1.5/D10)*F10</f>
        <v>150</v>
      </c>
      <c r="F25" s="453"/>
      <c r="G25" s="456"/>
      <c r="H25" s="265">
        <f t="shared" si="0"/>
        <v>50</v>
      </c>
      <c r="I25" s="16"/>
      <c r="J25" s="1"/>
      <c r="K25" s="1"/>
      <c r="L25" s="1"/>
      <c r="M25" s="1"/>
    </row>
    <row r="26" spans="1:13">
      <c r="A26" s="1"/>
      <c r="B26" s="10"/>
      <c r="C26" s="30" t="s">
        <v>28</v>
      </c>
      <c r="D26" s="27">
        <v>100</v>
      </c>
      <c r="E26" s="283">
        <f>(D26*1.5/D10)*F10</f>
        <v>150</v>
      </c>
      <c r="F26" s="453"/>
      <c r="G26" s="456"/>
      <c r="H26" s="265">
        <f t="shared" si="0"/>
        <v>50</v>
      </c>
      <c r="I26" s="16"/>
      <c r="J26" s="1"/>
      <c r="K26" s="1"/>
      <c r="L26" s="1"/>
      <c r="M26" s="1"/>
    </row>
    <row r="27" spans="1:13">
      <c r="A27" s="1"/>
      <c r="B27" s="10"/>
      <c r="C27" s="30" t="s">
        <v>111</v>
      </c>
      <c r="D27" s="27">
        <v>100</v>
      </c>
      <c r="E27" s="283">
        <f>(D27*1.5/D10)*F10</f>
        <v>150</v>
      </c>
      <c r="F27" s="453"/>
      <c r="G27" s="456"/>
      <c r="H27" s="265">
        <f t="shared" si="0"/>
        <v>50</v>
      </c>
      <c r="I27" s="16"/>
      <c r="J27" s="1"/>
      <c r="K27" s="1"/>
      <c r="L27" s="1"/>
      <c r="M27" s="1"/>
    </row>
    <row r="28" spans="1:13">
      <c r="A28" s="1"/>
      <c r="B28" s="10"/>
      <c r="C28" s="30" t="s">
        <v>30</v>
      </c>
      <c r="D28" s="27">
        <v>100</v>
      </c>
      <c r="E28" s="283">
        <f>(D28*1.5/D10*F10)</f>
        <v>150</v>
      </c>
      <c r="F28" s="453"/>
      <c r="G28" s="456"/>
      <c r="H28" s="265">
        <f t="shared" si="0"/>
        <v>50</v>
      </c>
      <c r="I28" s="16"/>
      <c r="J28" s="1"/>
      <c r="K28" s="1"/>
      <c r="L28" s="1"/>
      <c r="M28" s="1"/>
    </row>
    <row r="29" spans="1:13">
      <c r="A29" s="1"/>
      <c r="B29" s="10"/>
      <c r="C29" s="30" t="s">
        <v>31</v>
      </c>
      <c r="D29" s="27">
        <v>100</v>
      </c>
      <c r="E29" s="283">
        <f>(D29*1.5/D10)*F10</f>
        <v>150</v>
      </c>
      <c r="F29" s="453"/>
      <c r="G29" s="456"/>
      <c r="H29" s="265">
        <f t="shared" si="0"/>
        <v>50</v>
      </c>
      <c r="I29" s="16"/>
      <c r="J29" s="1"/>
      <c r="K29" s="1"/>
      <c r="L29" s="1"/>
      <c r="M29" s="1"/>
    </row>
    <row r="30" spans="1:13">
      <c r="A30" s="1"/>
      <c r="B30" s="10"/>
      <c r="C30" s="30" t="s">
        <v>32</v>
      </c>
      <c r="D30" s="27">
        <v>100</v>
      </c>
      <c r="E30" s="283">
        <f>(D30*1.5/D10)*F10</f>
        <v>150</v>
      </c>
      <c r="F30" s="453"/>
      <c r="G30" s="456"/>
      <c r="H30" s="265">
        <f t="shared" si="0"/>
        <v>50</v>
      </c>
      <c r="I30" s="16"/>
      <c r="J30" s="1"/>
      <c r="K30" s="1"/>
      <c r="L30" s="1"/>
      <c r="M30" s="1"/>
    </row>
    <row r="31" spans="1:13">
      <c r="A31" s="1"/>
      <c r="B31" s="10"/>
      <c r="C31" s="31" t="s">
        <v>33</v>
      </c>
      <c r="D31" s="27">
        <v>100</v>
      </c>
      <c r="E31" s="283">
        <f>(D31*1.5/D10)*F10</f>
        <v>150</v>
      </c>
      <c r="F31" s="453"/>
      <c r="G31" s="456"/>
      <c r="H31" s="265">
        <f t="shared" si="0"/>
        <v>50</v>
      </c>
      <c r="I31" s="16"/>
      <c r="J31" s="32"/>
      <c r="K31" s="1"/>
      <c r="L31" s="1"/>
      <c r="M31" s="1"/>
    </row>
    <row r="32" spans="1:13">
      <c r="A32" s="1"/>
      <c r="B32" s="10"/>
      <c r="C32" s="299" t="s">
        <v>34</v>
      </c>
      <c r="D32" s="298">
        <v>100</v>
      </c>
      <c r="E32" s="297">
        <f>D32</f>
        <v>100</v>
      </c>
      <c r="F32" s="453"/>
      <c r="G32" s="456"/>
      <c r="H32" s="296">
        <f t="shared" si="0"/>
        <v>0</v>
      </c>
      <c r="I32" s="16"/>
      <c r="J32" s="32"/>
      <c r="K32" s="1"/>
      <c r="L32" s="1"/>
      <c r="M32" s="1"/>
    </row>
    <row r="33" spans="1:13">
      <c r="A33" s="1"/>
      <c r="B33" s="10"/>
      <c r="C33" s="299" t="s">
        <v>36</v>
      </c>
      <c r="D33" s="298">
        <v>100</v>
      </c>
      <c r="E33" s="297">
        <f>D33</f>
        <v>100</v>
      </c>
      <c r="F33" s="453"/>
      <c r="G33" s="456"/>
      <c r="H33" s="296">
        <f t="shared" si="0"/>
        <v>0</v>
      </c>
      <c r="I33" s="16"/>
      <c r="J33" s="32"/>
      <c r="K33" s="1"/>
      <c r="L33" s="1"/>
      <c r="M33" s="1"/>
    </row>
    <row r="34" spans="1:13">
      <c r="A34" s="1"/>
      <c r="B34" s="10"/>
      <c r="C34" s="31" t="s">
        <v>37</v>
      </c>
      <c r="D34" s="27">
        <v>100</v>
      </c>
      <c r="E34" s="283">
        <f>(D34*1.5/D10)*F10</f>
        <v>150</v>
      </c>
      <c r="F34" s="453"/>
      <c r="G34" s="456"/>
      <c r="H34" s="265">
        <f t="shared" si="0"/>
        <v>50</v>
      </c>
      <c r="I34" s="16"/>
      <c r="J34" s="1"/>
      <c r="K34" s="1"/>
      <c r="L34" s="1"/>
      <c r="M34" s="1"/>
    </row>
    <row r="35" spans="1:13">
      <c r="A35" s="1"/>
      <c r="B35" s="10"/>
      <c r="C35" s="31" t="s">
        <v>38</v>
      </c>
      <c r="D35" s="27">
        <v>100</v>
      </c>
      <c r="E35" s="283">
        <f>(D35*1.5/D10)*F10</f>
        <v>150</v>
      </c>
      <c r="F35" s="453"/>
      <c r="G35" s="456"/>
      <c r="H35" s="265">
        <f t="shared" si="0"/>
        <v>50</v>
      </c>
      <c r="I35" s="16"/>
      <c r="J35" s="1"/>
      <c r="K35" s="1"/>
      <c r="L35" s="1"/>
      <c r="M35" s="1"/>
    </row>
    <row r="36" spans="1:13">
      <c r="A36" s="1"/>
      <c r="B36" s="10"/>
      <c r="C36" s="31" t="s">
        <v>178</v>
      </c>
      <c r="D36" s="27">
        <v>100</v>
      </c>
      <c r="E36" s="283">
        <f>(D36*2/D10)*F10</f>
        <v>200</v>
      </c>
      <c r="F36" s="453"/>
      <c r="G36" s="456"/>
      <c r="H36" s="265">
        <f t="shared" si="0"/>
        <v>100</v>
      </c>
      <c r="I36" s="16"/>
      <c r="J36" s="1"/>
      <c r="K36" s="1"/>
      <c r="L36" s="1"/>
      <c r="M36" s="1"/>
    </row>
    <row r="37" spans="1:13">
      <c r="A37" s="1"/>
      <c r="B37" s="10"/>
      <c r="C37" s="30" t="s">
        <v>177</v>
      </c>
      <c r="D37" s="27">
        <v>100</v>
      </c>
      <c r="E37" s="283">
        <f>(D36*2/D10)*F10</f>
        <v>200</v>
      </c>
      <c r="F37" s="453"/>
      <c r="G37" s="456"/>
      <c r="H37" s="265">
        <f t="shared" si="0"/>
        <v>100</v>
      </c>
      <c r="I37" s="16"/>
      <c r="J37" s="1"/>
      <c r="K37" s="1"/>
      <c r="L37" s="1"/>
      <c r="M37" s="1"/>
    </row>
    <row r="38" spans="1:13">
      <c r="A38" s="1"/>
      <c r="B38" s="10"/>
      <c r="C38" s="30" t="s">
        <v>213</v>
      </c>
      <c r="D38" s="27">
        <v>100</v>
      </c>
      <c r="E38" s="283">
        <f>(D38*1.5/D10)*F10</f>
        <v>150</v>
      </c>
      <c r="F38" s="453"/>
      <c r="G38" s="456"/>
      <c r="H38" s="265">
        <f t="shared" si="0"/>
        <v>50</v>
      </c>
      <c r="I38" s="16"/>
      <c r="J38" s="1"/>
      <c r="K38" s="1"/>
      <c r="L38" s="1"/>
      <c r="M38" s="1"/>
    </row>
    <row r="39" spans="1:13" ht="17.25">
      <c r="A39" s="1"/>
      <c r="B39" s="10"/>
      <c r="C39" s="282" t="s">
        <v>149</v>
      </c>
      <c r="D39" s="281">
        <f>SUM(D18:D37)</f>
        <v>2100</v>
      </c>
      <c r="E39" s="280">
        <f>SUM(E18:E37)</f>
        <v>3150</v>
      </c>
      <c r="F39" s="454"/>
      <c r="G39" s="457"/>
      <c r="H39" s="279">
        <f>SUM(H18:H38)</f>
        <v>1100</v>
      </c>
      <c r="I39" s="16"/>
      <c r="J39" s="1"/>
      <c r="K39" s="1"/>
      <c r="L39" s="1"/>
      <c r="M39" s="1"/>
    </row>
    <row r="40" spans="1:13">
      <c r="A40" s="1"/>
      <c r="B40" s="10"/>
      <c r="C40" s="433"/>
      <c r="D40" s="433"/>
      <c r="E40" s="433"/>
      <c r="F40" s="433"/>
      <c r="G40" s="433"/>
      <c r="H40" s="433"/>
      <c r="I40" s="16"/>
      <c r="J40" s="1"/>
      <c r="K40" s="1"/>
      <c r="L40" s="1"/>
      <c r="M40" s="295"/>
    </row>
    <row r="41" spans="1:13">
      <c r="A41" s="1"/>
      <c r="B41" s="10"/>
      <c r="C41" s="460" t="s">
        <v>117</v>
      </c>
      <c r="D41" s="460"/>
      <c r="E41" s="460"/>
      <c r="F41" s="460"/>
      <c r="G41" s="460"/>
      <c r="H41" s="460"/>
      <c r="I41" s="16"/>
      <c r="J41" s="1"/>
      <c r="K41" s="1"/>
      <c r="L41" s="1"/>
      <c r="M41" s="1"/>
    </row>
    <row r="42" spans="1:13" ht="42.75">
      <c r="A42" s="1"/>
      <c r="B42" s="10"/>
      <c r="C42" s="268" t="s">
        <v>16</v>
      </c>
      <c r="D42" s="268" t="s">
        <v>171</v>
      </c>
      <c r="E42" s="278" t="s">
        <v>170</v>
      </c>
      <c r="F42" s="278"/>
      <c r="G42" s="278" t="s">
        <v>19</v>
      </c>
      <c r="H42" s="278" t="s">
        <v>46</v>
      </c>
      <c r="I42" s="16"/>
      <c r="J42" s="1"/>
      <c r="K42" s="1"/>
      <c r="L42" s="1"/>
      <c r="M42" s="1"/>
    </row>
    <row r="43" spans="1:13">
      <c r="A43" s="1"/>
      <c r="B43" s="10"/>
      <c r="C43" s="288" t="s">
        <v>178</v>
      </c>
      <c r="D43" s="122">
        <v>100</v>
      </c>
      <c r="E43" s="283">
        <f>D43*2</f>
        <v>200</v>
      </c>
      <c r="F43" s="278"/>
      <c r="G43" s="278"/>
      <c r="H43" s="294">
        <f>E43-D43</f>
        <v>100</v>
      </c>
      <c r="I43" s="16"/>
      <c r="J43" s="1"/>
      <c r="K43" s="1"/>
      <c r="L43" s="1"/>
      <c r="M43" s="1"/>
    </row>
    <row r="44" spans="1:13">
      <c r="A44" s="1"/>
      <c r="B44" s="10"/>
      <c r="C44" s="293" t="s">
        <v>177</v>
      </c>
      <c r="D44" s="122">
        <v>100</v>
      </c>
      <c r="E44" s="283">
        <f>D44*2</f>
        <v>200</v>
      </c>
      <c r="F44" s="278"/>
      <c r="G44" s="278"/>
      <c r="H44" s="294">
        <f>E44-D44</f>
        <v>100</v>
      </c>
      <c r="I44" s="16"/>
      <c r="J44" s="1"/>
      <c r="K44" s="1"/>
      <c r="L44" s="1"/>
      <c r="M44" s="1"/>
    </row>
    <row r="45" spans="1:13">
      <c r="A45" s="1"/>
      <c r="B45" s="10"/>
      <c r="C45" s="288" t="s">
        <v>118</v>
      </c>
      <c r="D45" s="122">
        <v>100</v>
      </c>
      <c r="E45" s="283">
        <f>D45*2</f>
        <v>200</v>
      </c>
      <c r="F45" s="278"/>
      <c r="G45" s="278"/>
      <c r="H45" s="294">
        <f>E45-D45</f>
        <v>100</v>
      </c>
      <c r="I45" s="16"/>
      <c r="J45" s="1"/>
      <c r="K45" s="1"/>
      <c r="L45" s="1"/>
      <c r="M45" s="1"/>
    </row>
    <row r="46" spans="1:13">
      <c r="A46" s="1"/>
      <c r="B46" s="10"/>
      <c r="C46" s="293" t="s">
        <v>176</v>
      </c>
      <c r="D46" s="122">
        <v>100</v>
      </c>
      <c r="E46" s="283">
        <f>D46*2</f>
        <v>200</v>
      </c>
      <c r="F46" s="278"/>
      <c r="G46" s="278"/>
      <c r="H46" s="294">
        <f>E46-D46</f>
        <v>100</v>
      </c>
      <c r="I46" s="16"/>
      <c r="J46" s="1"/>
      <c r="K46" s="1"/>
      <c r="L46" s="1"/>
      <c r="M46" s="1"/>
    </row>
    <row r="47" spans="1:13" ht="15.75">
      <c r="A47" s="1"/>
      <c r="B47" s="10"/>
      <c r="C47" s="277" t="s">
        <v>149</v>
      </c>
      <c r="D47" s="126">
        <f>SUM(D45:D46)</f>
        <v>200</v>
      </c>
      <c r="E47" s="278"/>
      <c r="F47" s="275"/>
      <c r="G47" s="274"/>
      <c r="H47" s="273">
        <f>SUM(H45:H46)</f>
        <v>200</v>
      </c>
      <c r="I47" s="16"/>
      <c r="J47" s="1"/>
      <c r="K47" s="1"/>
      <c r="L47" s="1"/>
      <c r="M47" s="1"/>
    </row>
    <row r="48" spans="1:13" ht="16.5">
      <c r="A48" s="1"/>
      <c r="B48" s="10"/>
      <c r="C48" s="272" t="s">
        <v>169</v>
      </c>
      <c r="D48" s="271">
        <f>(D39+D47)</f>
        <v>2300</v>
      </c>
      <c r="E48" s="59"/>
      <c r="F48" s="60"/>
      <c r="G48" s="270"/>
      <c r="H48" s="59"/>
      <c r="I48" s="16"/>
      <c r="J48" s="1"/>
      <c r="K48" s="1"/>
      <c r="L48" s="1"/>
      <c r="M48" s="1"/>
    </row>
    <row r="49" spans="1:13">
      <c r="A49" s="1"/>
      <c r="B49" s="10"/>
      <c r="C49" s="460" t="s">
        <v>168</v>
      </c>
      <c r="D49" s="460"/>
      <c r="E49" s="460"/>
      <c r="F49" s="460"/>
      <c r="G49" s="460"/>
      <c r="H49" s="460"/>
      <c r="I49" s="16"/>
      <c r="J49" s="1"/>
      <c r="K49" s="1"/>
      <c r="L49" s="1"/>
      <c r="M49" s="1"/>
    </row>
    <row r="50" spans="1:13" ht="42.7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149</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61"/>
      <c r="D55" s="461"/>
      <c r="E55" s="461"/>
      <c r="F55" s="245"/>
      <c r="G55" s="248"/>
      <c r="H55" s="247"/>
      <c r="I55" s="16"/>
      <c r="J55" s="1"/>
      <c r="K55" s="1"/>
      <c r="L55" s="1"/>
      <c r="M55" s="1"/>
    </row>
    <row r="56" spans="1:13" ht="17.25">
      <c r="A56" s="1"/>
      <c r="B56" s="10"/>
      <c r="C56" s="464" t="s">
        <v>175</v>
      </c>
      <c r="D56" s="465"/>
      <c r="E56" s="465"/>
      <c r="F56" s="465"/>
      <c r="G56" s="466"/>
      <c r="H56" s="243">
        <f>H39-H47-H53</f>
        <v>860</v>
      </c>
      <c r="I56" s="75"/>
      <c r="J56" s="1"/>
      <c r="K56" s="1"/>
      <c r="L56" s="1"/>
      <c r="M56" s="1"/>
    </row>
    <row r="57" spans="1:13" ht="17.25">
      <c r="A57" s="1"/>
      <c r="B57" s="10"/>
      <c r="C57" s="76"/>
      <c r="D57" s="77"/>
      <c r="E57" s="77"/>
      <c r="F57" s="77"/>
      <c r="G57" s="77"/>
      <c r="H57" s="78"/>
      <c r="I57" s="75"/>
      <c r="J57" s="1"/>
      <c r="K57" s="1"/>
      <c r="L57" s="1"/>
      <c r="M57" s="1"/>
    </row>
    <row r="58" spans="1:13" ht="17.25">
      <c r="A58" s="1"/>
      <c r="B58" s="10"/>
      <c r="C58" s="376" t="s">
        <v>64</v>
      </c>
      <c r="D58" s="377"/>
      <c r="E58" s="377"/>
      <c r="F58" s="377"/>
      <c r="G58" s="377"/>
      <c r="H58" s="378"/>
      <c r="I58" s="75"/>
      <c r="J58" s="1"/>
      <c r="K58" s="1"/>
      <c r="L58" s="1"/>
      <c r="M58" s="1"/>
    </row>
    <row r="59" spans="1:13">
      <c r="A59" s="1"/>
      <c r="B59" s="10"/>
      <c r="C59" s="379" t="s">
        <v>65</v>
      </c>
      <c r="D59" s="380"/>
      <c r="E59" s="380"/>
      <c r="F59" s="380"/>
      <c r="G59" s="380"/>
      <c r="H59" s="381"/>
      <c r="I59" s="75"/>
      <c r="J59" s="1"/>
      <c r="K59" s="1"/>
      <c r="L59" s="1"/>
      <c r="M59" s="1"/>
    </row>
    <row r="60" spans="1:13" ht="15.75" thickBot="1">
      <c r="A60" s="1"/>
      <c r="B60" s="10"/>
      <c r="C60" s="382" t="s">
        <v>66</v>
      </c>
      <c r="D60" s="383"/>
      <c r="E60" s="383"/>
      <c r="F60" s="383"/>
      <c r="G60" s="383"/>
      <c r="H60" s="384"/>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3" t="s">
        <v>73</v>
      </c>
      <c r="D63" s="84"/>
      <c r="E63" s="385"/>
      <c r="F63" s="458"/>
      <c r="G63" s="211"/>
      <c r="H63" s="88"/>
      <c r="I63" s="16"/>
      <c r="J63" s="1"/>
      <c r="K63" s="1"/>
      <c r="L63" s="1"/>
      <c r="M63" s="1"/>
    </row>
    <row r="64" spans="1:13">
      <c r="A64" s="1"/>
      <c r="B64" s="79"/>
      <c r="C64" s="313" t="s">
        <v>126</v>
      </c>
      <c r="D64" s="84"/>
      <c r="E64" s="385"/>
      <c r="F64" s="458"/>
      <c r="G64" s="211"/>
      <c r="H64" s="89"/>
      <c r="I64" s="16"/>
      <c r="J64" s="1"/>
      <c r="K64" s="1"/>
      <c r="L64" s="1"/>
      <c r="M64" s="1"/>
    </row>
    <row r="65" spans="1:13">
      <c r="A65" s="1"/>
      <c r="B65" s="79"/>
      <c r="C65" s="313" t="s">
        <v>127</v>
      </c>
      <c r="D65" s="84"/>
      <c r="E65" s="385"/>
      <c r="F65" s="458"/>
      <c r="G65" s="211"/>
      <c r="H65" s="89"/>
      <c r="I65" s="16"/>
      <c r="J65" s="1"/>
      <c r="K65" s="1"/>
      <c r="L65" s="1"/>
      <c r="M65" s="1"/>
    </row>
    <row r="66" spans="1:13" ht="15.75" thickBot="1">
      <c r="A66" s="16"/>
      <c r="B66" s="8"/>
      <c r="C66" s="314" t="s">
        <v>128</v>
      </c>
      <c r="D66" s="90" t="s">
        <v>167</v>
      </c>
      <c r="E66" s="365" t="str">
        <f>D66</f>
        <v>.…/…./20</v>
      </c>
      <c r="F66" s="459"/>
      <c r="G66" s="212" t="str">
        <f>D66</f>
        <v>.…/…./20</v>
      </c>
      <c r="H66" s="91" t="str">
        <f>D66</f>
        <v>.…/…./20</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C2:I2"/>
    <mergeCell ref="C3:H3"/>
    <mergeCell ref="C4:H4"/>
    <mergeCell ref="C5:H5"/>
    <mergeCell ref="F7:H7"/>
    <mergeCell ref="K7:M9"/>
    <mergeCell ref="F8:H8"/>
    <mergeCell ref="F9:H9"/>
    <mergeCell ref="F10:H10"/>
    <mergeCell ref="F6:H6"/>
    <mergeCell ref="K12:M14"/>
    <mergeCell ref="E13:E14"/>
    <mergeCell ref="F13:H13"/>
    <mergeCell ref="F14:H14"/>
    <mergeCell ref="E11:E12"/>
    <mergeCell ref="F11:H12"/>
    <mergeCell ref="C15:H15"/>
    <mergeCell ref="C16:H16"/>
    <mergeCell ref="E17:F17"/>
    <mergeCell ref="C12:C13"/>
    <mergeCell ref="D12:D13"/>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2FA0-1D29-4E89-85A2-EE92074451E5}">
  <sheetPr>
    <tabColor rgb="FF00B0F0"/>
  </sheetPr>
  <dimension ref="A1:O70"/>
  <sheetViews>
    <sheetView topLeftCell="B1" workbookViewId="0">
      <selection activeCell="J2" sqref="J2"/>
    </sheetView>
  </sheetViews>
  <sheetFormatPr defaultRowHeight="15"/>
  <cols>
    <col min="1" max="1" width="3" style="1" customWidth="1"/>
    <col min="2" max="2" width="2" style="1" customWidth="1"/>
    <col min="3" max="3" width="34" style="1" customWidth="1"/>
    <col min="4" max="4" width="31.5703125" style="1" customWidth="1"/>
    <col min="5" max="5" width="32.28515625" style="1" customWidth="1"/>
    <col min="6" max="6" width="4.85546875" style="1" hidden="1" customWidth="1"/>
    <col min="7" max="7" width="39.140625" style="1" customWidth="1"/>
    <col min="8" max="8" width="3.42578125" style="1" customWidth="1"/>
    <col min="9" max="9" width="4.7109375" style="1" customWidth="1"/>
    <col min="10" max="11" width="9.140625" style="1"/>
    <col min="12" max="12" width="26.42578125" style="1" customWidth="1"/>
    <col min="13" max="14" width="9.140625" style="1"/>
    <col min="15" max="15" width="4.7109375" style="1" hidden="1" customWidth="1"/>
    <col min="16" max="16384" width="9.140625" style="1"/>
  </cols>
  <sheetData>
    <row r="1" spans="2:15" ht="15.75" thickBot="1">
      <c r="J1" s="2"/>
      <c r="K1" s="3"/>
      <c r="L1" s="3"/>
      <c r="M1" s="3"/>
      <c r="N1" s="3"/>
    </row>
    <row r="2" spans="2:15" ht="30" customHeight="1" thickBot="1">
      <c r="B2" s="4"/>
      <c r="C2" s="423" t="s">
        <v>77</v>
      </c>
      <c r="D2" s="423"/>
      <c r="E2" s="423"/>
      <c r="F2" s="423"/>
      <c r="G2" s="423"/>
      <c r="H2" s="424"/>
      <c r="J2" s="648" t="s">
        <v>215</v>
      </c>
      <c r="L2" s="144"/>
      <c r="M2" s="3"/>
      <c r="N2" s="3"/>
      <c r="O2" s="1" t="s">
        <v>0</v>
      </c>
    </row>
    <row r="3" spans="2:15" ht="18" customHeight="1">
      <c r="B3" s="5"/>
      <c r="C3" s="425" t="s">
        <v>1</v>
      </c>
      <c r="D3" s="425"/>
      <c r="E3" s="425"/>
      <c r="F3" s="425"/>
      <c r="G3" s="425"/>
      <c r="H3" s="6"/>
      <c r="J3" s="144"/>
      <c r="K3" s="144"/>
      <c r="L3" s="144"/>
      <c r="M3" s="3"/>
      <c r="N3" s="3"/>
      <c r="O3" s="1" t="s">
        <v>2</v>
      </c>
    </row>
    <row r="4" spans="2:15" ht="22.9" customHeight="1" thickBot="1">
      <c r="B4" s="7"/>
      <c r="C4" s="426" t="s">
        <v>92</v>
      </c>
      <c r="D4" s="426"/>
      <c r="E4" s="426"/>
      <c r="F4" s="426"/>
      <c r="G4" s="426"/>
      <c r="H4" s="8"/>
      <c r="J4" s="144"/>
      <c r="K4" s="144"/>
      <c r="L4" s="144"/>
      <c r="M4" s="3"/>
      <c r="N4" s="3"/>
      <c r="O4" s="1" t="s">
        <v>3</v>
      </c>
    </row>
    <row r="5" spans="2:15" ht="7.5" customHeight="1">
      <c r="B5" s="5"/>
      <c r="C5" s="427"/>
      <c r="D5" s="427"/>
      <c r="E5" s="427"/>
      <c r="F5" s="427"/>
      <c r="G5" s="427"/>
      <c r="H5" s="9"/>
      <c r="J5" s="3"/>
      <c r="K5" s="3"/>
      <c r="L5" s="3"/>
      <c r="M5" s="3"/>
      <c r="N5" s="3"/>
      <c r="O5" s="1" t="s">
        <v>4</v>
      </c>
    </row>
    <row r="6" spans="2:15">
      <c r="B6" s="10"/>
      <c r="C6" s="11" t="s">
        <v>93</v>
      </c>
      <c r="D6" s="12"/>
      <c r="E6" s="13" t="s">
        <v>94</v>
      </c>
      <c r="F6" s="421" t="s">
        <v>3</v>
      </c>
      <c r="G6" s="422"/>
      <c r="H6" s="16"/>
      <c r="J6" s="3"/>
      <c r="K6" s="3"/>
      <c r="L6" s="3"/>
      <c r="M6" s="3"/>
      <c r="N6" s="3"/>
    </row>
    <row r="7" spans="2:15" ht="15.75">
      <c r="B7" s="10"/>
      <c r="C7" s="11" t="s">
        <v>95</v>
      </c>
      <c r="D7" s="17"/>
      <c r="E7" s="13" t="s">
        <v>6</v>
      </c>
      <c r="F7" s="417">
        <v>2</v>
      </c>
      <c r="G7" s="418"/>
      <c r="H7" s="16"/>
      <c r="J7" s="395" t="s">
        <v>96</v>
      </c>
      <c r="K7" s="396"/>
      <c r="L7" s="396"/>
      <c r="M7" s="3"/>
      <c r="N7" s="3"/>
    </row>
    <row r="8" spans="2:15">
      <c r="B8" s="10"/>
      <c r="C8" s="11" t="s">
        <v>97</v>
      </c>
      <c r="D8" s="17"/>
      <c r="E8" s="13" t="s">
        <v>98</v>
      </c>
      <c r="F8" s="419">
        <v>44057</v>
      </c>
      <c r="G8" s="420"/>
      <c r="H8" s="16"/>
      <c r="J8" s="396"/>
      <c r="K8" s="396"/>
      <c r="L8" s="396"/>
      <c r="M8" s="3"/>
      <c r="N8" s="3"/>
      <c r="O8" s="1">
        <v>1</v>
      </c>
    </row>
    <row r="9" spans="2:15">
      <c r="B9" s="10"/>
      <c r="C9" s="11" t="s">
        <v>99</v>
      </c>
      <c r="D9" s="97">
        <v>123456789</v>
      </c>
      <c r="E9" s="13" t="s">
        <v>100</v>
      </c>
      <c r="F9" s="98"/>
      <c r="G9" s="99">
        <v>0</v>
      </c>
      <c r="H9" s="100"/>
      <c r="J9" s="396"/>
      <c r="K9" s="396"/>
      <c r="L9" s="396"/>
      <c r="M9" s="3"/>
      <c r="N9" s="3"/>
      <c r="O9" s="1">
        <v>2</v>
      </c>
    </row>
    <row r="10" spans="2:15">
      <c r="B10" s="10"/>
      <c r="C10" s="11" t="s">
        <v>8</v>
      </c>
      <c r="D10" s="20">
        <v>30</v>
      </c>
      <c r="E10" s="19" t="s">
        <v>101</v>
      </c>
      <c r="F10" s="421" t="s">
        <v>102</v>
      </c>
      <c r="G10" s="422"/>
      <c r="H10" s="101"/>
      <c r="J10" s="469" t="s">
        <v>103</v>
      </c>
      <c r="K10" s="470"/>
      <c r="L10" s="470"/>
      <c r="M10" s="3"/>
      <c r="N10" s="3"/>
      <c r="O10" s="1">
        <v>3</v>
      </c>
    </row>
    <row r="11" spans="2:15" ht="24" customHeight="1">
      <c r="B11" s="10"/>
      <c r="C11" s="11" t="s">
        <v>10</v>
      </c>
      <c r="D11" s="102">
        <f>G55</f>
        <v>4160.55</v>
      </c>
      <c r="E11" s="471" t="s">
        <v>11</v>
      </c>
      <c r="F11" s="14"/>
      <c r="G11" s="103" t="s">
        <v>104</v>
      </c>
      <c r="H11" s="16"/>
      <c r="J11" s="470"/>
      <c r="K11" s="470"/>
      <c r="L11" s="470"/>
      <c r="M11" s="3"/>
      <c r="N11" s="3"/>
      <c r="O11" s="1">
        <v>4</v>
      </c>
    </row>
    <row r="12" spans="2:15" ht="24" customHeight="1">
      <c r="B12" s="10"/>
      <c r="C12" s="11" t="s">
        <v>12</v>
      </c>
      <c r="D12" s="104"/>
      <c r="E12" s="472"/>
      <c r="F12" s="14"/>
      <c r="G12" s="105" t="s">
        <v>105</v>
      </c>
      <c r="H12" s="16"/>
      <c r="J12" s="106"/>
      <c r="K12" s="106"/>
      <c r="L12" s="106"/>
      <c r="M12" s="3"/>
      <c r="N12" s="3"/>
      <c r="O12" s="1">
        <v>5</v>
      </c>
    </row>
    <row r="13" spans="2:15" ht="20.25" customHeight="1">
      <c r="B13" s="10"/>
      <c r="C13" s="11" t="s">
        <v>106</v>
      </c>
      <c r="D13" s="22"/>
      <c r="E13" s="107" t="s">
        <v>14</v>
      </c>
      <c r="F13" s="31"/>
      <c r="G13" s="108" t="s">
        <v>107</v>
      </c>
      <c r="H13" s="16"/>
      <c r="J13" s="3"/>
      <c r="K13" s="3"/>
      <c r="L13" s="3"/>
      <c r="M13" s="3"/>
      <c r="N13" s="3"/>
      <c r="O13" s="1">
        <v>6</v>
      </c>
    </row>
    <row r="14" spans="2:15" ht="18.600000000000001" customHeight="1" thickBot="1">
      <c r="B14" s="10"/>
      <c r="C14" s="410" t="s">
        <v>15</v>
      </c>
      <c r="D14" s="410"/>
      <c r="E14" s="410"/>
      <c r="F14" s="410"/>
      <c r="G14" s="410"/>
      <c r="H14" s="16"/>
      <c r="J14" s="3"/>
      <c r="K14" s="3"/>
      <c r="L14" s="3"/>
      <c r="M14" s="3"/>
      <c r="N14" s="3"/>
      <c r="O14" s="1">
        <v>7</v>
      </c>
    </row>
    <row r="15" spans="2:15" ht="38.25" customHeight="1">
      <c r="B15" s="10"/>
      <c r="C15" s="23" t="s">
        <v>16</v>
      </c>
      <c r="D15" s="24" t="s">
        <v>108</v>
      </c>
      <c r="E15" s="473" t="s">
        <v>18</v>
      </c>
      <c r="F15" s="473"/>
      <c r="G15" s="23" t="s">
        <v>19</v>
      </c>
      <c r="H15" s="109"/>
      <c r="J15" s="474" t="s">
        <v>109</v>
      </c>
      <c r="K15" s="475"/>
      <c r="L15" s="476"/>
      <c r="M15" s="3"/>
      <c r="N15" s="3"/>
      <c r="O15" s="1">
        <v>8</v>
      </c>
    </row>
    <row r="16" spans="2:15" ht="14.25" customHeight="1">
      <c r="B16" s="10"/>
      <c r="C16" s="110" t="s">
        <v>20</v>
      </c>
      <c r="D16" s="111">
        <v>97.31</v>
      </c>
      <c r="E16" s="112">
        <v>0</v>
      </c>
      <c r="F16" s="415"/>
      <c r="G16" s="113">
        <f>D16-E16</f>
        <v>97.31</v>
      </c>
      <c r="H16" s="101"/>
      <c r="J16" s="477"/>
      <c r="K16" s="478"/>
      <c r="L16" s="479"/>
      <c r="M16" s="3"/>
      <c r="N16" s="3"/>
      <c r="O16" s="1">
        <v>9</v>
      </c>
    </row>
    <row r="17" spans="2:15" ht="14.25" customHeight="1">
      <c r="B17" s="10"/>
      <c r="C17" s="30" t="s">
        <v>21</v>
      </c>
      <c r="D17" s="27">
        <v>2417.6999999999998</v>
      </c>
      <c r="E17" s="28">
        <v>0</v>
      </c>
      <c r="F17" s="415"/>
      <c r="G17" s="29">
        <f t="shared" ref="G17:G36" si="0">D17-E17</f>
        <v>2417.6999999999998</v>
      </c>
      <c r="H17" s="16"/>
      <c r="J17" s="477"/>
      <c r="K17" s="478"/>
      <c r="L17" s="479"/>
      <c r="M17" s="3"/>
      <c r="N17" s="3"/>
      <c r="O17" s="1">
        <v>10</v>
      </c>
    </row>
    <row r="18" spans="2:15" ht="14.25" customHeight="1">
      <c r="B18" s="10"/>
      <c r="C18" s="30" t="s">
        <v>23</v>
      </c>
      <c r="D18" s="27">
        <v>9.27</v>
      </c>
      <c r="E18" s="28">
        <v>0</v>
      </c>
      <c r="F18" s="415"/>
      <c r="G18" s="29">
        <f t="shared" si="0"/>
        <v>9.27</v>
      </c>
      <c r="H18" s="16"/>
      <c r="J18" s="477"/>
      <c r="K18" s="478"/>
      <c r="L18" s="479"/>
      <c r="M18" s="3"/>
      <c r="N18" s="3"/>
      <c r="O18" s="1">
        <v>11</v>
      </c>
    </row>
    <row r="19" spans="2:15" ht="14.25" customHeight="1">
      <c r="B19" s="10"/>
      <c r="C19" s="30" t="s">
        <v>110</v>
      </c>
      <c r="D19" s="27">
        <v>0</v>
      </c>
      <c r="E19" s="28">
        <v>0</v>
      </c>
      <c r="F19" s="415"/>
      <c r="G19" s="29">
        <f t="shared" si="0"/>
        <v>0</v>
      </c>
      <c r="H19" s="16"/>
      <c r="J19" s="477"/>
      <c r="K19" s="478"/>
      <c r="L19" s="479"/>
      <c r="M19" s="3"/>
      <c r="N19" s="3"/>
      <c r="O19" s="1">
        <v>12</v>
      </c>
    </row>
    <row r="20" spans="2:15" ht="14.25" customHeight="1">
      <c r="B20" s="10"/>
      <c r="C20" s="30" t="s">
        <v>29</v>
      </c>
      <c r="D20" s="27">
        <v>733.69</v>
      </c>
      <c r="E20" s="28">
        <v>0</v>
      </c>
      <c r="F20" s="415"/>
      <c r="G20" s="29">
        <f t="shared" si="0"/>
        <v>733.69</v>
      </c>
      <c r="H20" s="16"/>
      <c r="J20" s="477"/>
      <c r="K20" s="478"/>
      <c r="L20" s="479"/>
      <c r="M20" s="3"/>
      <c r="N20" s="3"/>
      <c r="O20" s="1">
        <v>13</v>
      </c>
    </row>
    <row r="21" spans="2:15" ht="14.25" customHeight="1">
      <c r="B21" s="10"/>
      <c r="C21" s="30" t="s">
        <v>25</v>
      </c>
      <c r="D21" s="27"/>
      <c r="E21" s="28">
        <v>0</v>
      </c>
      <c r="F21" s="415"/>
      <c r="G21" s="29">
        <f t="shared" si="0"/>
        <v>0</v>
      </c>
      <c r="H21" s="16"/>
      <c r="J21" s="477"/>
      <c r="K21" s="478"/>
      <c r="L21" s="479"/>
      <c r="M21" s="3"/>
      <c r="N21" s="3"/>
      <c r="O21" s="1">
        <v>14</v>
      </c>
    </row>
    <row r="22" spans="2:15" ht="14.25" customHeight="1">
      <c r="B22" s="10"/>
      <c r="C22" s="31" t="s">
        <v>26</v>
      </c>
      <c r="D22" s="27"/>
      <c r="E22" s="28">
        <v>0</v>
      </c>
      <c r="F22" s="415"/>
      <c r="G22" s="29">
        <f t="shared" si="0"/>
        <v>0</v>
      </c>
      <c r="H22" s="16"/>
      <c r="J22" s="477"/>
      <c r="K22" s="478"/>
      <c r="L22" s="479"/>
      <c r="M22" s="3"/>
      <c r="N22" s="3"/>
      <c r="O22" s="1">
        <v>15</v>
      </c>
    </row>
    <row r="23" spans="2:15" ht="15" customHeight="1">
      <c r="B23" s="10"/>
      <c r="C23" s="30" t="s">
        <v>27</v>
      </c>
      <c r="D23" s="27"/>
      <c r="E23" s="28">
        <v>0</v>
      </c>
      <c r="F23" s="415"/>
      <c r="G23" s="29">
        <f t="shared" si="0"/>
        <v>0</v>
      </c>
      <c r="H23" s="16"/>
      <c r="J23" s="477"/>
      <c r="K23" s="478"/>
      <c r="L23" s="479"/>
      <c r="M23" s="3"/>
      <c r="N23" s="3"/>
      <c r="O23" s="1">
        <v>16</v>
      </c>
    </row>
    <row r="24" spans="2:15">
      <c r="B24" s="10"/>
      <c r="C24" s="30" t="s">
        <v>28</v>
      </c>
      <c r="D24" s="27"/>
      <c r="E24" s="28">
        <v>0</v>
      </c>
      <c r="F24" s="415"/>
      <c r="G24" s="29">
        <f t="shared" si="0"/>
        <v>0</v>
      </c>
      <c r="H24" s="16"/>
      <c r="J24" s="477"/>
      <c r="K24" s="478"/>
      <c r="L24" s="479"/>
      <c r="M24" s="3"/>
      <c r="N24" s="3"/>
      <c r="O24" s="1">
        <v>17</v>
      </c>
    </row>
    <row r="25" spans="2:15">
      <c r="B25" s="10"/>
      <c r="C25" s="30" t="s">
        <v>111</v>
      </c>
      <c r="D25" s="27">
        <v>138.38</v>
      </c>
      <c r="E25" s="28">
        <v>0</v>
      </c>
      <c r="F25" s="415"/>
      <c r="G25" s="29">
        <f t="shared" si="0"/>
        <v>138.38</v>
      </c>
      <c r="H25" s="16"/>
      <c r="J25" s="477"/>
      <c r="K25" s="478"/>
      <c r="L25" s="479"/>
      <c r="M25" s="3"/>
      <c r="N25" s="3"/>
      <c r="O25" s="1">
        <v>18</v>
      </c>
    </row>
    <row r="26" spans="2:15">
      <c r="B26" s="10"/>
      <c r="C26" s="30" t="s">
        <v>30</v>
      </c>
      <c r="D26" s="27"/>
      <c r="E26" s="28">
        <v>0</v>
      </c>
      <c r="F26" s="415"/>
      <c r="G26" s="29">
        <f t="shared" si="0"/>
        <v>0</v>
      </c>
      <c r="H26" s="16"/>
      <c r="J26" s="477"/>
      <c r="K26" s="478"/>
      <c r="L26" s="479"/>
      <c r="M26" s="3"/>
      <c r="N26" s="3"/>
      <c r="O26" s="1">
        <v>19</v>
      </c>
    </row>
    <row r="27" spans="2:15" ht="14.45" customHeight="1">
      <c r="B27" s="10"/>
      <c r="C27" s="30" t="s">
        <v>31</v>
      </c>
      <c r="D27" s="27"/>
      <c r="E27" s="28">
        <v>0</v>
      </c>
      <c r="F27" s="415"/>
      <c r="G27" s="29">
        <f t="shared" si="0"/>
        <v>0</v>
      </c>
      <c r="H27" s="16"/>
      <c r="J27" s="477"/>
      <c r="K27" s="478"/>
      <c r="L27" s="479"/>
      <c r="M27" s="3"/>
      <c r="N27" s="3"/>
      <c r="O27" s="1">
        <v>20</v>
      </c>
    </row>
    <row r="28" spans="2:15" ht="14.45" customHeight="1">
      <c r="B28" s="10"/>
      <c r="C28" s="30" t="s">
        <v>32</v>
      </c>
      <c r="D28" s="27">
        <v>1247.27</v>
      </c>
      <c r="E28" s="28">
        <v>0</v>
      </c>
      <c r="F28" s="415"/>
      <c r="G28" s="29">
        <f t="shared" si="0"/>
        <v>1247.27</v>
      </c>
      <c r="H28" s="16"/>
      <c r="J28" s="477"/>
      <c r="K28" s="478"/>
      <c r="L28" s="479"/>
      <c r="M28" s="3"/>
      <c r="N28" s="3"/>
      <c r="O28" s="1">
        <v>21</v>
      </c>
    </row>
    <row r="29" spans="2:15" ht="14.45" customHeight="1">
      <c r="B29" s="10"/>
      <c r="C29" s="31" t="s">
        <v>33</v>
      </c>
      <c r="D29" s="27"/>
      <c r="E29" s="28">
        <v>0</v>
      </c>
      <c r="F29" s="415"/>
      <c r="G29" s="29">
        <f t="shared" si="0"/>
        <v>0</v>
      </c>
      <c r="H29" s="16"/>
      <c r="I29" s="32"/>
      <c r="J29" s="477"/>
      <c r="K29" s="478"/>
      <c r="L29" s="479"/>
      <c r="M29" s="3"/>
      <c r="N29" s="3"/>
      <c r="O29" s="1">
        <v>22</v>
      </c>
    </row>
    <row r="30" spans="2:15" ht="14.45" customHeight="1">
      <c r="B30" s="10"/>
      <c r="C30" s="31" t="s">
        <v>112</v>
      </c>
      <c r="D30" s="27"/>
      <c r="E30" s="28">
        <v>0</v>
      </c>
      <c r="F30" s="415"/>
      <c r="G30" s="29">
        <f t="shared" si="0"/>
        <v>0</v>
      </c>
      <c r="H30" s="16"/>
      <c r="I30" s="32"/>
      <c r="J30" s="477"/>
      <c r="K30" s="478"/>
      <c r="L30" s="479"/>
      <c r="M30" s="3"/>
      <c r="N30" s="3"/>
      <c r="O30" s="1">
        <v>23</v>
      </c>
    </row>
    <row r="31" spans="2:15" ht="15" customHeight="1">
      <c r="B31" s="10"/>
      <c r="C31" s="31" t="s">
        <v>113</v>
      </c>
      <c r="D31" s="27"/>
      <c r="E31" s="28">
        <v>0</v>
      </c>
      <c r="F31" s="415"/>
      <c r="G31" s="29">
        <f t="shared" si="0"/>
        <v>0</v>
      </c>
      <c r="H31" s="16"/>
      <c r="I31" s="32"/>
      <c r="J31" s="477"/>
      <c r="K31" s="478"/>
      <c r="L31" s="479"/>
      <c r="M31" s="3"/>
      <c r="N31" s="3"/>
      <c r="O31" s="1">
        <v>24</v>
      </c>
    </row>
    <row r="32" spans="2:15">
      <c r="B32" s="10"/>
      <c r="C32" s="31" t="s">
        <v>114</v>
      </c>
      <c r="D32" s="27">
        <v>115.85</v>
      </c>
      <c r="E32" s="28">
        <v>0</v>
      </c>
      <c r="F32" s="415"/>
      <c r="G32" s="29">
        <f t="shared" si="0"/>
        <v>115.85</v>
      </c>
      <c r="H32" s="16"/>
      <c r="J32" s="477"/>
      <c r="K32" s="478"/>
      <c r="L32" s="479"/>
      <c r="M32" s="3"/>
      <c r="N32" s="3"/>
      <c r="O32" s="1">
        <v>25</v>
      </c>
    </row>
    <row r="33" spans="2:15">
      <c r="B33" s="10"/>
      <c r="C33" s="31" t="s">
        <v>38</v>
      </c>
      <c r="D33" s="27"/>
      <c r="E33" s="28">
        <v>0</v>
      </c>
      <c r="F33" s="415"/>
      <c r="G33" s="29">
        <f t="shared" si="0"/>
        <v>0</v>
      </c>
      <c r="H33" s="16"/>
      <c r="J33" s="477"/>
      <c r="K33" s="478"/>
      <c r="L33" s="479"/>
      <c r="M33" s="3"/>
      <c r="N33" s="3"/>
      <c r="O33" s="1">
        <v>26</v>
      </c>
    </row>
    <row r="34" spans="2:15" ht="14.25" customHeight="1">
      <c r="B34" s="10"/>
      <c r="C34" s="31" t="s">
        <v>115</v>
      </c>
      <c r="D34" s="27">
        <v>358.38</v>
      </c>
      <c r="E34" s="28">
        <v>0</v>
      </c>
      <c r="F34" s="415"/>
      <c r="G34" s="29">
        <f t="shared" si="0"/>
        <v>358.38</v>
      </c>
      <c r="H34" s="16"/>
      <c r="J34" s="477"/>
      <c r="K34" s="478"/>
      <c r="L34" s="479"/>
      <c r="M34" s="3"/>
      <c r="N34" s="3"/>
      <c r="O34" s="1">
        <v>27</v>
      </c>
    </row>
    <row r="35" spans="2:15" ht="14.25" customHeight="1">
      <c r="B35" s="10"/>
      <c r="C35" s="30" t="s">
        <v>116</v>
      </c>
      <c r="D35" s="27">
        <v>244.35</v>
      </c>
      <c r="E35" s="28">
        <v>0</v>
      </c>
      <c r="F35" s="415"/>
      <c r="G35" s="29">
        <f>D35-E35</f>
        <v>244.35</v>
      </c>
      <c r="H35" s="16"/>
      <c r="J35" s="477"/>
      <c r="K35" s="478"/>
      <c r="L35" s="479"/>
      <c r="M35" s="3"/>
      <c r="N35" s="3"/>
      <c r="O35" s="1">
        <v>28</v>
      </c>
    </row>
    <row r="36" spans="2:15" ht="14.25" customHeight="1">
      <c r="B36" s="10"/>
      <c r="C36" s="30" t="s">
        <v>213</v>
      </c>
      <c r="D36" s="27">
        <v>0</v>
      </c>
      <c r="E36" s="28">
        <v>0</v>
      </c>
      <c r="F36" s="415"/>
      <c r="G36" s="29">
        <f t="shared" si="0"/>
        <v>0</v>
      </c>
      <c r="H36" s="16"/>
      <c r="J36" s="477"/>
      <c r="K36" s="478"/>
      <c r="L36" s="479"/>
      <c r="M36" s="3"/>
      <c r="N36" s="3"/>
    </row>
    <row r="37" spans="2:15" ht="22.15" customHeight="1">
      <c r="B37" s="10"/>
      <c r="C37" s="41" t="s">
        <v>42</v>
      </c>
      <c r="D37" s="114">
        <f>ROUND(SUM(D16:D35),2)</f>
        <v>5362.2</v>
      </c>
      <c r="E37" s="115">
        <f>ROUND(SUM(E16:E35),2)</f>
        <v>0</v>
      </c>
      <c r="F37" s="416"/>
      <c r="G37" s="44">
        <f>ROUND(SUM(G16:G36),2)</f>
        <v>5362.2</v>
      </c>
      <c r="H37" s="16"/>
      <c r="J37" s="477"/>
      <c r="K37" s="478"/>
      <c r="L37" s="479"/>
      <c r="M37" s="3"/>
      <c r="N37" s="3"/>
      <c r="O37" s="1">
        <v>29</v>
      </c>
    </row>
    <row r="38" spans="2:15" ht="9.75" customHeight="1">
      <c r="B38" s="10"/>
      <c r="C38" s="394"/>
      <c r="D38" s="394"/>
      <c r="E38" s="394"/>
      <c r="F38" s="394"/>
      <c r="G38" s="394"/>
      <c r="H38" s="16"/>
      <c r="J38" s="477"/>
      <c r="K38" s="478"/>
      <c r="L38" s="479"/>
      <c r="M38" s="3"/>
      <c r="N38" s="3"/>
      <c r="O38" s="1">
        <v>30</v>
      </c>
    </row>
    <row r="39" spans="2:15" ht="15" customHeight="1" thickBot="1">
      <c r="B39" s="10"/>
      <c r="C39" s="387" t="s">
        <v>117</v>
      </c>
      <c r="D39" s="387"/>
      <c r="E39" s="387"/>
      <c r="F39" s="387"/>
      <c r="G39" s="387"/>
      <c r="H39" s="16"/>
      <c r="J39" s="477"/>
      <c r="K39" s="478"/>
      <c r="L39" s="479"/>
      <c r="M39" s="3"/>
      <c r="N39" s="3"/>
      <c r="O39" s="1">
        <v>31</v>
      </c>
    </row>
    <row r="40" spans="2:15" ht="43.5" customHeight="1" thickBot="1">
      <c r="B40" s="10"/>
      <c r="C40" s="116" t="s">
        <v>16</v>
      </c>
      <c r="D40" s="117" t="s">
        <v>17</v>
      </c>
      <c r="E40" s="473" t="s">
        <v>18</v>
      </c>
      <c r="F40" s="473"/>
      <c r="G40" s="25" t="s">
        <v>19</v>
      </c>
      <c r="H40" s="16"/>
      <c r="J40" s="477"/>
      <c r="K40" s="478"/>
      <c r="L40" s="479"/>
      <c r="M40" s="3"/>
      <c r="N40" s="3"/>
      <c r="O40" s="1">
        <v>32</v>
      </c>
    </row>
    <row r="41" spans="2:15" ht="21.75" customHeight="1">
      <c r="B41" s="10"/>
      <c r="C41" s="118" t="s">
        <v>47</v>
      </c>
      <c r="D41" s="119">
        <v>106.68</v>
      </c>
      <c r="E41" s="120">
        <f>0</f>
        <v>0</v>
      </c>
      <c r="F41" s="121"/>
      <c r="G41" s="113">
        <f>D41-E41</f>
        <v>106.68</v>
      </c>
      <c r="H41" s="16"/>
      <c r="J41" s="477"/>
      <c r="K41" s="478"/>
      <c r="L41" s="479"/>
      <c r="M41" s="3"/>
      <c r="N41" s="3"/>
      <c r="O41" s="1">
        <v>33</v>
      </c>
    </row>
    <row r="42" spans="2:15" ht="18.75" customHeight="1">
      <c r="B42" s="10"/>
      <c r="C42" s="30" t="s">
        <v>48</v>
      </c>
      <c r="D42" s="27">
        <v>36.119999999999997</v>
      </c>
      <c r="E42" s="120">
        <f>0</f>
        <v>0</v>
      </c>
      <c r="F42" s="48"/>
      <c r="G42" s="113">
        <f t="shared" ref="G42:G50" si="1">D42-E42</f>
        <v>36.119999999999997</v>
      </c>
      <c r="H42" s="16"/>
      <c r="J42" s="477"/>
      <c r="K42" s="478"/>
      <c r="L42" s="479"/>
      <c r="M42" s="3"/>
      <c r="N42" s="3"/>
      <c r="O42" s="1">
        <v>34</v>
      </c>
    </row>
    <row r="43" spans="2:15" ht="19.5" customHeight="1" thickBot="1">
      <c r="B43" s="10"/>
      <c r="C43" s="31" t="s">
        <v>115</v>
      </c>
      <c r="D43" s="122">
        <v>358.38</v>
      </c>
      <c r="E43" s="120">
        <f>0</f>
        <v>0</v>
      </c>
      <c r="F43" s="123"/>
      <c r="G43" s="113">
        <f t="shared" si="1"/>
        <v>358.38</v>
      </c>
      <c r="H43" s="16"/>
      <c r="J43" s="480"/>
      <c r="K43" s="481"/>
      <c r="L43" s="482"/>
      <c r="M43" s="3"/>
      <c r="N43" s="3"/>
      <c r="O43" s="1">
        <v>35</v>
      </c>
    </row>
    <row r="44" spans="2:15" ht="19.5" customHeight="1" thickBot="1">
      <c r="B44" s="10"/>
      <c r="C44" s="31" t="s">
        <v>118</v>
      </c>
      <c r="D44" s="122">
        <v>293.22000000000003</v>
      </c>
      <c r="E44" s="120">
        <f>0</f>
        <v>0</v>
      </c>
      <c r="F44" s="123"/>
      <c r="G44" s="113">
        <f t="shared" si="1"/>
        <v>293.22000000000003</v>
      </c>
      <c r="H44" s="16"/>
      <c r="J44" s="3"/>
      <c r="K44" s="3"/>
      <c r="L44" s="3"/>
      <c r="M44" s="3"/>
      <c r="N44" s="3"/>
    </row>
    <row r="45" spans="2:15" ht="19.5" customHeight="1" thickBot="1">
      <c r="B45" s="10"/>
      <c r="C45" s="30" t="s">
        <v>116</v>
      </c>
      <c r="D45" s="122">
        <v>244.35</v>
      </c>
      <c r="E45" s="120">
        <f>0</f>
        <v>0</v>
      </c>
      <c r="F45" s="123"/>
      <c r="G45" s="113">
        <f t="shared" si="1"/>
        <v>244.35</v>
      </c>
      <c r="H45" s="16"/>
      <c r="J45" s="35" t="s">
        <v>35</v>
      </c>
      <c r="K45" s="36"/>
      <c r="L45" s="36"/>
      <c r="M45" s="37"/>
      <c r="N45" s="3"/>
    </row>
    <row r="46" spans="2:15" ht="15.75" customHeight="1">
      <c r="B46" s="10"/>
      <c r="C46" s="30" t="s">
        <v>119</v>
      </c>
      <c r="D46" s="122">
        <v>162.9</v>
      </c>
      <c r="E46" s="120">
        <f>0</f>
        <v>0</v>
      </c>
      <c r="F46" s="123"/>
      <c r="G46" s="113">
        <f t="shared" si="1"/>
        <v>162.9</v>
      </c>
      <c r="H46" s="16"/>
      <c r="J46" s="124"/>
      <c r="K46" s="124"/>
      <c r="L46" s="124"/>
      <c r="M46" s="3"/>
      <c r="N46" s="3"/>
    </row>
    <row r="47" spans="2:15" ht="20.25" customHeight="1">
      <c r="B47" s="10"/>
      <c r="C47" s="49" t="s">
        <v>51</v>
      </c>
      <c r="D47" s="641">
        <v>23.8</v>
      </c>
      <c r="E47" s="642">
        <f>0</f>
        <v>0</v>
      </c>
      <c r="F47" s="643"/>
      <c r="G47" s="644">
        <f>E47</f>
        <v>0</v>
      </c>
      <c r="H47" s="16"/>
      <c r="J47" s="124"/>
      <c r="K47" s="124"/>
      <c r="L47" s="124"/>
      <c r="M47" s="3"/>
      <c r="N47" s="3"/>
    </row>
    <row r="48" spans="2:15" ht="21.75" customHeight="1">
      <c r="B48" s="10"/>
      <c r="C48" s="49" t="s">
        <v>214</v>
      </c>
      <c r="D48" s="641">
        <v>15.45</v>
      </c>
      <c r="E48" s="642">
        <f>0</f>
        <v>0</v>
      </c>
      <c r="F48" s="643"/>
      <c r="G48" s="644">
        <f>E48</f>
        <v>0</v>
      </c>
      <c r="H48" s="16"/>
      <c r="J48" s="124"/>
      <c r="K48" s="124"/>
      <c r="L48" s="124"/>
      <c r="M48" s="3"/>
      <c r="N48" s="3"/>
    </row>
    <row r="49" spans="2:14" ht="21.75" customHeight="1">
      <c r="B49" s="10"/>
      <c r="C49" s="645" t="s">
        <v>120</v>
      </c>
      <c r="D49" s="646"/>
      <c r="E49" s="642">
        <f>0</f>
        <v>0</v>
      </c>
      <c r="F49" s="647"/>
      <c r="G49" s="644">
        <f t="shared" si="1"/>
        <v>0</v>
      </c>
      <c r="H49" s="16"/>
      <c r="J49" s="125"/>
      <c r="K49" s="125"/>
      <c r="L49" s="125"/>
      <c r="M49" s="3"/>
      <c r="N49" s="3"/>
    </row>
    <row r="50" spans="2:14" ht="18.75" customHeight="1">
      <c r="B50" s="10"/>
      <c r="C50" s="52" t="s">
        <v>56</v>
      </c>
      <c r="D50" s="126">
        <f>ROUND(SUM(D41:D46),2)</f>
        <v>1201.6500000000001</v>
      </c>
      <c r="E50" s="127">
        <f>ROUND(SUM(E41:E49),2)</f>
        <v>0</v>
      </c>
      <c r="F50" s="128"/>
      <c r="G50" s="113">
        <f t="shared" si="1"/>
        <v>1201.6500000000001</v>
      </c>
      <c r="H50" s="16"/>
      <c r="J50" s="3"/>
      <c r="K50" s="3"/>
      <c r="L50" s="3"/>
      <c r="M50" s="3"/>
      <c r="N50" s="3"/>
    </row>
    <row r="51" spans="2:14" ht="27.75" customHeight="1">
      <c r="B51" s="10"/>
      <c r="C51" s="129" t="s">
        <v>121</v>
      </c>
      <c r="D51" s="130">
        <f>ROUND(D37-D50,2)</f>
        <v>4160.55</v>
      </c>
      <c r="E51" s="131">
        <f>ROUND(E37-E50,2)</f>
        <v>0</v>
      </c>
      <c r="F51" s="132"/>
      <c r="G51" s="133">
        <f>ROUND(G37-G50,2)</f>
        <v>4160.55</v>
      </c>
      <c r="H51" s="16"/>
      <c r="J51" s="3"/>
      <c r="K51" s="3"/>
      <c r="L51" s="3"/>
      <c r="M51" s="3"/>
      <c r="N51" s="3"/>
    </row>
    <row r="52" spans="2:14" ht="33" customHeight="1">
      <c r="B52" s="10"/>
      <c r="C52" s="483" t="s">
        <v>122</v>
      </c>
      <c r="D52" s="484"/>
      <c r="E52" s="134" t="s">
        <v>123</v>
      </c>
      <c r="F52" s="135"/>
      <c r="G52" s="136">
        <v>0</v>
      </c>
      <c r="H52" s="16"/>
      <c r="J52" s="3"/>
      <c r="K52" s="3"/>
      <c r="L52" s="3"/>
      <c r="M52" s="3"/>
      <c r="N52" s="3"/>
    </row>
    <row r="53" spans="2:14" ht="21.75" customHeight="1">
      <c r="B53" s="10"/>
      <c r="C53" s="57"/>
      <c r="D53" s="58"/>
      <c r="E53" s="59"/>
      <c r="F53" s="60"/>
      <c r="G53" s="137"/>
      <c r="H53" s="16"/>
      <c r="J53" s="3"/>
      <c r="K53" s="3"/>
      <c r="L53" s="3"/>
      <c r="M53" s="3"/>
      <c r="N53" s="3"/>
    </row>
    <row r="54" spans="2:14" ht="26.25" customHeight="1">
      <c r="B54" s="10"/>
      <c r="C54" s="390" t="s">
        <v>62</v>
      </c>
      <c r="D54" s="391"/>
      <c r="E54" s="73">
        <f>G37</f>
        <v>5362.2</v>
      </c>
      <c r="F54" s="71"/>
      <c r="G54" s="138"/>
      <c r="H54" s="139"/>
      <c r="I54" s="10"/>
    </row>
    <row r="55" spans="2:14" ht="24" customHeight="1">
      <c r="B55" s="10"/>
      <c r="C55" s="392" t="s">
        <v>63</v>
      </c>
      <c r="D55" s="485"/>
      <c r="E55" s="485"/>
      <c r="F55" s="486"/>
      <c r="G55" s="44">
        <f>G51-G52</f>
        <v>4160.55</v>
      </c>
      <c r="H55" s="75"/>
    </row>
    <row r="56" spans="2:14" ht="13.15" customHeight="1">
      <c r="B56" s="10"/>
      <c r="C56" s="76"/>
      <c r="D56" s="77"/>
      <c r="E56" s="77"/>
      <c r="F56" s="77"/>
      <c r="G56" s="78"/>
      <c r="H56" s="75"/>
    </row>
    <row r="57" spans="2:14" ht="24" customHeight="1">
      <c r="B57" s="10"/>
      <c r="C57" s="376" t="s">
        <v>64</v>
      </c>
      <c r="D57" s="377"/>
      <c r="E57" s="377"/>
      <c r="F57" s="377"/>
      <c r="G57" s="378"/>
      <c r="H57" s="75"/>
    </row>
    <row r="58" spans="2:14" ht="79.900000000000006" customHeight="1">
      <c r="B58" s="10"/>
      <c r="C58" s="379" t="s">
        <v>124</v>
      </c>
      <c r="D58" s="380"/>
      <c r="E58" s="380"/>
      <c r="F58" s="380"/>
      <c r="G58" s="381"/>
      <c r="H58" s="75"/>
    </row>
    <row r="59" spans="2:14" ht="28.15" customHeight="1" thickBot="1">
      <c r="B59" s="10"/>
      <c r="C59" s="382" t="s">
        <v>125</v>
      </c>
      <c r="D59" s="383"/>
      <c r="E59" s="383"/>
      <c r="F59" s="383"/>
      <c r="G59" s="384"/>
      <c r="H59" s="75"/>
    </row>
    <row r="60" spans="2:14" ht="23.25" customHeight="1" thickBot="1">
      <c r="B60" s="79"/>
      <c r="C60" s="80" t="s">
        <v>89</v>
      </c>
      <c r="D60" s="80" t="s">
        <v>67</v>
      </c>
      <c r="E60" s="80" t="s">
        <v>68</v>
      </c>
      <c r="F60" s="81" t="s">
        <v>69</v>
      </c>
      <c r="G60" s="82" t="s">
        <v>70</v>
      </c>
      <c r="H60" s="16"/>
    </row>
    <row r="61" spans="2:14" ht="23.25" customHeight="1">
      <c r="B61" s="79"/>
      <c r="C61" s="83"/>
      <c r="D61" s="84"/>
      <c r="E61" s="85" t="s">
        <v>71</v>
      </c>
      <c r="F61" s="84"/>
      <c r="G61" s="86" t="s">
        <v>72</v>
      </c>
      <c r="H61" s="16"/>
    </row>
    <row r="62" spans="2:14" ht="23.25" customHeight="1">
      <c r="B62" s="79"/>
      <c r="C62" s="232" t="s">
        <v>73</v>
      </c>
      <c r="D62" s="84"/>
      <c r="E62" s="385"/>
      <c r="F62" s="386"/>
      <c r="G62" s="88"/>
      <c r="H62" s="16"/>
    </row>
    <row r="63" spans="2:14" ht="23.25" customHeight="1">
      <c r="B63" s="79"/>
      <c r="C63" s="232" t="s">
        <v>126</v>
      </c>
      <c r="D63" s="84"/>
      <c r="E63" s="385"/>
      <c r="F63" s="386"/>
      <c r="G63" s="89"/>
      <c r="H63" s="16"/>
    </row>
    <row r="64" spans="2:14" ht="27" customHeight="1">
      <c r="B64" s="79"/>
      <c r="C64" s="232" t="s">
        <v>127</v>
      </c>
      <c r="D64" s="84"/>
      <c r="E64" s="385"/>
      <c r="F64" s="386"/>
      <c r="G64" s="89"/>
      <c r="H64" s="16"/>
    </row>
    <row r="65" spans="1:8" ht="15.75" thickBot="1">
      <c r="A65" s="16"/>
      <c r="B65" s="8"/>
      <c r="C65" s="233" t="s">
        <v>128</v>
      </c>
      <c r="D65" s="90" t="s">
        <v>90</v>
      </c>
      <c r="E65" s="365" t="str">
        <f>D65</f>
        <v>.…/…./2024</v>
      </c>
      <c r="F65" s="366"/>
      <c r="G65" s="91" t="str">
        <f>D65</f>
        <v>.…/…./2024</v>
      </c>
      <c r="H65" s="16"/>
    </row>
    <row r="66" spans="1:8" ht="15.75" thickBot="1">
      <c r="A66" s="16"/>
      <c r="B66" s="92"/>
      <c r="C66" s="92"/>
      <c r="D66" s="92"/>
      <c r="E66" s="92"/>
      <c r="F66" s="92"/>
      <c r="G66" s="92"/>
      <c r="H66" s="8"/>
    </row>
    <row r="68" spans="1:8">
      <c r="E68" s="93"/>
    </row>
    <row r="69" spans="1:8">
      <c r="E69" s="93"/>
    </row>
    <row r="70" spans="1:8">
      <c r="E70" s="93"/>
    </row>
  </sheetData>
  <mergeCells count="28">
    <mergeCell ref="C58:G58"/>
    <mergeCell ref="E62:F62"/>
    <mergeCell ref="E40:F40"/>
    <mergeCell ref="C54:D54"/>
    <mergeCell ref="C52:D52"/>
    <mergeCell ref="C55:F55"/>
    <mergeCell ref="C57:G57"/>
    <mergeCell ref="E64:F64"/>
    <mergeCell ref="E65:F65"/>
    <mergeCell ref="F7:G7"/>
    <mergeCell ref="J7:L9"/>
    <mergeCell ref="F10:G10"/>
    <mergeCell ref="J10:L11"/>
    <mergeCell ref="E11:E12"/>
    <mergeCell ref="C59:G59"/>
    <mergeCell ref="F8:G8"/>
    <mergeCell ref="C14:G14"/>
    <mergeCell ref="E63:F63"/>
    <mergeCell ref="E15:F15"/>
    <mergeCell ref="J15:L43"/>
    <mergeCell ref="F16:F37"/>
    <mergeCell ref="C38:G38"/>
    <mergeCell ref="C39:G39"/>
    <mergeCell ref="C2:H2"/>
    <mergeCell ref="C3:G3"/>
    <mergeCell ref="C4:G4"/>
    <mergeCell ref="C5:G5"/>
    <mergeCell ref="F6:G6"/>
  </mergeCells>
  <dataValidations disablePrompts="1" count="3">
    <dataValidation type="list" allowBlank="1" showInputMessage="1" showErrorMessage="1" sqref="F6:G6" xr:uid="{15288640-E940-4D93-9B8A-A8CB66D1AB0A}">
      <formula1>$O$2:$O$5</formula1>
    </dataValidation>
    <dataValidation type="list" allowBlank="1" showInputMessage="1" showErrorMessage="1" sqref="G9" xr:uid="{DE8B0DDA-8B8B-4DF0-BA40-5F4DAD389D40}">
      <formula1>"0"</formula1>
    </dataValidation>
    <dataValidation type="list" allowBlank="1" showInputMessage="1" showErrorMessage="1" sqref="F7:G7" xr:uid="{7E523E4F-9EF7-4F55-BB05-44F8ACF97397}">
      <formula1>$O$8:$O$43</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33A-C245-4993-96F7-60A8B038C4D6}">
  <sheetPr>
    <tabColor theme="8" tint="0.39997558519241921"/>
  </sheetPr>
  <dimension ref="A1:T77"/>
  <sheetViews>
    <sheetView topLeftCell="B1" workbookViewId="0">
      <selection activeCell="K2" sqref="K2"/>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3.42578125" style="1" hidden="1" customWidth="1"/>
    <col min="7" max="7" width="4.28515625" style="1" hidden="1" customWidth="1"/>
    <col min="8" max="8" width="39.140625" style="1" customWidth="1"/>
    <col min="9" max="9" width="3.42578125" style="1" customWidth="1"/>
    <col min="10" max="10" width="4.7109375" style="1" customWidth="1"/>
    <col min="11" max="12" width="9.140625" style="1"/>
    <col min="13" max="13" width="13.28515625" style="1" customWidth="1"/>
    <col min="14" max="14" width="19.140625" style="1" customWidth="1"/>
    <col min="15" max="15" width="17.140625" style="1" hidden="1" customWidth="1"/>
    <col min="16" max="16" width="9.140625" style="1"/>
    <col min="17" max="17" width="15.28515625" style="1" customWidth="1"/>
    <col min="18" max="16384" width="9.140625" style="1"/>
  </cols>
  <sheetData>
    <row r="1" spans="2:20" ht="15.75" thickBot="1">
      <c r="K1" s="2"/>
      <c r="L1" s="3"/>
      <c r="M1" s="3"/>
      <c r="N1" s="3"/>
      <c r="O1" s="3"/>
      <c r="P1" s="3"/>
      <c r="Q1" s="3"/>
      <c r="R1" s="3"/>
      <c r="S1" s="3"/>
      <c r="T1" s="3"/>
    </row>
    <row r="2" spans="2:20" ht="30" customHeight="1" thickBot="1">
      <c r="B2" s="4"/>
      <c r="C2" s="423" t="s">
        <v>77</v>
      </c>
      <c r="D2" s="423"/>
      <c r="E2" s="423"/>
      <c r="F2" s="423"/>
      <c r="G2" s="423"/>
      <c r="H2" s="423"/>
      <c r="I2" s="424"/>
      <c r="K2" s="648" t="s">
        <v>215</v>
      </c>
      <c r="M2" s="144"/>
      <c r="N2" s="3"/>
      <c r="O2" s="3" t="s">
        <v>0</v>
      </c>
      <c r="P2" s="3"/>
      <c r="Q2" s="3"/>
      <c r="R2" s="3"/>
      <c r="S2" s="3"/>
      <c r="T2" s="3"/>
    </row>
    <row r="3" spans="2:20" ht="18" customHeight="1">
      <c r="B3" s="5"/>
      <c r="C3" s="425" t="s">
        <v>1</v>
      </c>
      <c r="D3" s="425"/>
      <c r="E3" s="425"/>
      <c r="F3" s="425"/>
      <c r="G3" s="425"/>
      <c r="H3" s="425"/>
      <c r="I3" s="6"/>
      <c r="J3" s="10"/>
      <c r="K3" s="144"/>
      <c r="L3" s="144"/>
      <c r="M3" s="144"/>
      <c r="N3" s="3"/>
      <c r="O3" s="3" t="s">
        <v>2</v>
      </c>
      <c r="P3" s="3"/>
      <c r="Q3" s="3"/>
      <c r="R3" s="3"/>
      <c r="S3" s="3"/>
      <c r="T3" s="3"/>
    </row>
    <row r="4" spans="2:20" ht="22.9" customHeight="1" thickBot="1">
      <c r="B4" s="7"/>
      <c r="C4" s="488" t="s">
        <v>206</v>
      </c>
      <c r="D4" s="488"/>
      <c r="E4" s="488"/>
      <c r="F4" s="488"/>
      <c r="G4" s="488"/>
      <c r="H4" s="488"/>
      <c r="I4" s="8"/>
      <c r="K4" s="3"/>
      <c r="L4" s="3"/>
      <c r="M4" s="3"/>
      <c r="N4" s="3"/>
      <c r="O4" s="3" t="s">
        <v>3</v>
      </c>
      <c r="P4" s="3"/>
      <c r="Q4" s="3"/>
      <c r="R4" s="3"/>
      <c r="S4" s="3"/>
      <c r="T4" s="3"/>
    </row>
    <row r="5" spans="2:20" ht="7.5" customHeight="1">
      <c r="B5" s="5"/>
      <c r="C5" s="427"/>
      <c r="D5" s="427"/>
      <c r="E5" s="427"/>
      <c r="F5" s="427"/>
      <c r="G5" s="427"/>
      <c r="H5" s="427"/>
      <c r="I5" s="9"/>
      <c r="K5" s="3"/>
      <c r="L5" s="3"/>
      <c r="M5" s="3"/>
      <c r="N5" s="3"/>
      <c r="O5" s="3" t="s">
        <v>4</v>
      </c>
      <c r="P5" s="3"/>
      <c r="Q5" s="3"/>
      <c r="R5" s="3"/>
      <c r="S5" s="3"/>
      <c r="T5" s="3"/>
    </row>
    <row r="6" spans="2:20">
      <c r="B6" s="10"/>
      <c r="C6" s="31" t="s">
        <v>93</v>
      </c>
      <c r="D6" s="12"/>
      <c r="E6" s="189" t="s">
        <v>151</v>
      </c>
      <c r="F6" s="421" t="s">
        <v>0</v>
      </c>
      <c r="G6" s="487"/>
      <c r="H6" s="422"/>
      <c r="I6" s="16"/>
      <c r="K6" s="3"/>
      <c r="L6" s="3"/>
      <c r="M6" s="3"/>
      <c r="N6" s="3"/>
      <c r="O6" s="3"/>
      <c r="P6" s="3"/>
      <c r="Q6" s="3"/>
      <c r="R6" s="3"/>
      <c r="S6" s="3"/>
      <c r="T6" s="3"/>
    </row>
    <row r="7" spans="2:20" ht="15.75">
      <c r="B7" s="10"/>
      <c r="C7" s="31" t="s">
        <v>5</v>
      </c>
      <c r="D7" s="17"/>
      <c r="E7" s="189" t="s">
        <v>6</v>
      </c>
      <c r="F7" s="417">
        <v>5</v>
      </c>
      <c r="G7" s="428"/>
      <c r="H7" s="418"/>
      <c r="I7" s="16"/>
      <c r="K7" s="395" t="s">
        <v>7</v>
      </c>
      <c r="L7" s="396"/>
      <c r="M7" s="396"/>
      <c r="N7" s="3"/>
      <c r="O7" s="3"/>
      <c r="P7" s="3"/>
      <c r="Q7" s="3"/>
      <c r="R7" s="3"/>
      <c r="S7" s="3"/>
      <c r="T7" s="3"/>
    </row>
    <row r="8" spans="2:20">
      <c r="B8" s="10"/>
      <c r="C8" s="31" t="s">
        <v>97</v>
      </c>
      <c r="D8" s="17"/>
      <c r="E8" s="189" t="s">
        <v>152</v>
      </c>
      <c r="F8" s="434">
        <v>44071</v>
      </c>
      <c r="G8" s="434"/>
      <c r="H8" s="434"/>
      <c r="I8" s="16"/>
      <c r="K8" s="396"/>
      <c r="L8" s="396"/>
      <c r="M8" s="396"/>
      <c r="N8" s="3"/>
      <c r="O8" s="3">
        <v>1</v>
      </c>
      <c r="P8" s="3"/>
      <c r="Q8" s="3"/>
      <c r="R8" s="3"/>
      <c r="S8" s="3"/>
      <c r="T8" s="3"/>
    </row>
    <row r="9" spans="2:20">
      <c r="B9" s="10"/>
      <c r="C9" s="31" t="s">
        <v>99</v>
      </c>
      <c r="D9" s="18"/>
      <c r="E9" s="190" t="s">
        <v>101</v>
      </c>
      <c r="F9" s="435" t="s">
        <v>153</v>
      </c>
      <c r="G9" s="435"/>
      <c r="H9" s="435"/>
      <c r="I9" s="16"/>
      <c r="K9" s="396"/>
      <c r="L9" s="396"/>
      <c r="M9" s="396"/>
      <c r="N9" s="3"/>
      <c r="O9" s="3">
        <v>2</v>
      </c>
      <c r="P9" s="3"/>
      <c r="Q9" s="3"/>
      <c r="R9" s="3"/>
      <c r="S9" s="3"/>
      <c r="T9" s="3"/>
    </row>
    <row r="10" spans="2:20">
      <c r="B10" s="10"/>
      <c r="C10" s="31" t="s">
        <v>8</v>
      </c>
      <c r="D10" s="191">
        <v>30</v>
      </c>
      <c r="E10" s="11" t="s">
        <v>9</v>
      </c>
      <c r="F10" s="435">
        <v>18</v>
      </c>
      <c r="G10" s="435"/>
      <c r="H10" s="435"/>
      <c r="I10" s="16"/>
      <c r="K10" s="3"/>
      <c r="L10" s="3"/>
      <c r="M10" s="3"/>
      <c r="N10" s="3"/>
      <c r="O10" s="3">
        <v>3</v>
      </c>
      <c r="P10" s="3"/>
      <c r="Q10" s="3"/>
      <c r="R10" s="3"/>
      <c r="S10" s="3"/>
      <c r="T10" s="3"/>
    </row>
    <row r="11" spans="2:20" ht="13.9" customHeight="1">
      <c r="B11" s="10"/>
      <c r="C11" s="31" t="s">
        <v>10</v>
      </c>
      <c r="D11" s="192">
        <f>H62</f>
        <v>14581.49</v>
      </c>
      <c r="E11" s="489" t="s">
        <v>11</v>
      </c>
      <c r="F11" s="405" t="s">
        <v>104</v>
      </c>
      <c r="G11" s="493"/>
      <c r="H11" s="406"/>
      <c r="I11" s="16"/>
      <c r="K11" s="3"/>
      <c r="L11" s="3"/>
      <c r="M11" s="3"/>
      <c r="N11" s="3"/>
      <c r="O11" s="3">
        <v>4</v>
      </c>
      <c r="P11" s="3"/>
      <c r="Q11" s="3"/>
      <c r="R11" s="3"/>
      <c r="S11" s="3"/>
      <c r="T11" s="3"/>
    </row>
    <row r="12" spans="2:20" ht="13.15" customHeight="1">
      <c r="B12" s="10"/>
      <c r="C12" s="489" t="s">
        <v>12</v>
      </c>
      <c r="D12" s="444"/>
      <c r="E12" s="490"/>
      <c r="F12" s="407"/>
      <c r="G12" s="494"/>
      <c r="H12" s="408"/>
      <c r="I12" s="16"/>
      <c r="K12" s="395" t="s">
        <v>13</v>
      </c>
      <c r="L12" s="396"/>
      <c r="M12" s="396"/>
      <c r="N12" s="3"/>
      <c r="O12" s="3">
        <v>5</v>
      </c>
      <c r="P12" s="3"/>
      <c r="Q12" s="3"/>
      <c r="R12" s="3"/>
      <c r="S12" s="3"/>
      <c r="T12" s="3"/>
    </row>
    <row r="13" spans="2:20" ht="21" customHeight="1">
      <c r="B13" s="10"/>
      <c r="C13" s="490"/>
      <c r="D13" s="445"/>
      <c r="E13" s="491" t="s">
        <v>14</v>
      </c>
      <c r="F13" s="399" t="s">
        <v>105</v>
      </c>
      <c r="G13" s="448"/>
      <c r="H13" s="400"/>
      <c r="I13" s="16"/>
      <c r="K13" s="396"/>
      <c r="L13" s="396"/>
      <c r="M13" s="396"/>
      <c r="N13" s="3"/>
      <c r="O13" s="3">
        <v>6</v>
      </c>
      <c r="P13" s="3"/>
      <c r="Q13" s="3"/>
      <c r="R13" s="3"/>
      <c r="S13" s="3"/>
      <c r="T13" s="3"/>
    </row>
    <row r="14" spans="2:20" ht="15.75" customHeight="1">
      <c r="B14" s="10"/>
      <c r="C14" s="31" t="s">
        <v>106</v>
      </c>
      <c r="D14" s="22"/>
      <c r="E14" s="492"/>
      <c r="F14" s="401" t="s">
        <v>107</v>
      </c>
      <c r="G14" s="449"/>
      <c r="H14" s="402"/>
      <c r="I14" s="16"/>
      <c r="K14" s="396"/>
      <c r="L14" s="396"/>
      <c r="M14" s="396"/>
      <c r="N14" s="3"/>
      <c r="O14" s="3">
        <v>7</v>
      </c>
      <c r="P14" s="3"/>
      <c r="Q14" s="3"/>
      <c r="R14" s="3"/>
      <c r="S14" s="3"/>
      <c r="T14" s="3"/>
    </row>
    <row r="15" spans="2:20" ht="9" customHeight="1">
      <c r="B15" s="10"/>
      <c r="C15" s="409"/>
      <c r="D15" s="409"/>
      <c r="E15" s="409"/>
      <c r="F15" s="409"/>
      <c r="G15" s="409"/>
      <c r="H15" s="409"/>
      <c r="I15" s="16"/>
      <c r="K15" s="3"/>
      <c r="L15" s="3"/>
      <c r="M15" s="3"/>
      <c r="N15" s="3"/>
      <c r="O15" s="3">
        <v>8</v>
      </c>
      <c r="P15" s="3"/>
      <c r="Q15" s="3"/>
      <c r="R15" s="3"/>
      <c r="S15" s="3"/>
      <c r="T15" s="3"/>
    </row>
    <row r="16" spans="2:20" ht="18.600000000000001" customHeight="1" thickBot="1">
      <c r="B16" s="10"/>
      <c r="C16" s="410" t="s">
        <v>15</v>
      </c>
      <c r="D16" s="410"/>
      <c r="E16" s="410"/>
      <c r="F16" s="410"/>
      <c r="G16" s="410"/>
      <c r="H16" s="410"/>
      <c r="I16" s="16"/>
      <c r="K16" s="3"/>
      <c r="L16" s="3"/>
      <c r="M16" s="3"/>
      <c r="N16" s="3"/>
      <c r="O16" s="3">
        <v>9</v>
      </c>
      <c r="P16" s="3"/>
      <c r="Q16" s="3"/>
      <c r="R16" s="3"/>
      <c r="S16" s="3"/>
      <c r="T16" s="3"/>
    </row>
    <row r="17" spans="2:20" ht="38.25" customHeight="1">
      <c r="B17" s="10"/>
      <c r="C17" s="193" t="s">
        <v>16</v>
      </c>
      <c r="D17" s="194" t="s">
        <v>17</v>
      </c>
      <c r="E17" s="506" t="s">
        <v>18</v>
      </c>
      <c r="F17" s="506"/>
      <c r="G17" s="195" t="s">
        <v>19</v>
      </c>
      <c r="H17" s="196" t="s">
        <v>19</v>
      </c>
      <c r="I17" s="16"/>
      <c r="K17" s="507" t="s">
        <v>154</v>
      </c>
      <c r="L17" s="508"/>
      <c r="M17" s="508"/>
      <c r="N17" s="509"/>
      <c r="O17" s="3">
        <v>10</v>
      </c>
      <c r="P17" s="3"/>
      <c r="Q17" s="3"/>
      <c r="R17" s="3"/>
      <c r="S17" s="3"/>
      <c r="T17" s="3"/>
    </row>
    <row r="18" spans="2:20">
      <c r="B18" s="10"/>
      <c r="C18" s="26" t="s">
        <v>20</v>
      </c>
      <c r="D18" s="27">
        <v>616.30999999999995</v>
      </c>
      <c r="E18" s="28">
        <f>(D18/D10)*F10</f>
        <v>369.78599999999994</v>
      </c>
      <c r="F18" s="414"/>
      <c r="G18" s="518"/>
      <c r="H18" s="29">
        <f>D18-E18</f>
        <v>246.524</v>
      </c>
      <c r="I18" s="16"/>
      <c r="K18" s="510"/>
      <c r="L18" s="511"/>
      <c r="M18" s="511"/>
      <c r="N18" s="512"/>
      <c r="O18" s="3">
        <v>11</v>
      </c>
      <c r="P18" s="3"/>
      <c r="Q18" s="3"/>
      <c r="R18" s="3"/>
      <c r="S18" s="3"/>
      <c r="T18" s="3"/>
    </row>
    <row r="19" spans="2:20">
      <c r="B19" s="10"/>
      <c r="C19" s="30" t="s">
        <v>21</v>
      </c>
      <c r="D19" s="27">
        <v>11909.08</v>
      </c>
      <c r="E19" s="28">
        <f>(D19/D10)*F10</f>
        <v>7145.4480000000003</v>
      </c>
      <c r="F19" s="516"/>
      <c r="G19" s="519"/>
      <c r="H19" s="29">
        <f t="shared" ref="H19:H31" si="0">D19-E19</f>
        <v>4763.6319999999996</v>
      </c>
      <c r="I19" s="16"/>
      <c r="K19" s="510"/>
      <c r="L19" s="511"/>
      <c r="M19" s="511"/>
      <c r="N19" s="512"/>
      <c r="O19" s="3">
        <v>12</v>
      </c>
      <c r="P19" s="3"/>
      <c r="Q19" s="3"/>
      <c r="R19" s="3"/>
      <c r="S19" s="3"/>
      <c r="T19" s="3"/>
    </row>
    <row r="20" spans="2:20">
      <c r="B20" s="10"/>
      <c r="C20" s="30" t="s">
        <v>22</v>
      </c>
      <c r="D20" s="27"/>
      <c r="E20" s="28">
        <f>(D20/D10)*F10</f>
        <v>0</v>
      </c>
      <c r="F20" s="516"/>
      <c r="G20" s="519"/>
      <c r="H20" s="29">
        <f t="shared" si="0"/>
        <v>0</v>
      </c>
      <c r="I20" s="16"/>
      <c r="K20" s="510"/>
      <c r="L20" s="511"/>
      <c r="M20" s="511"/>
      <c r="N20" s="512"/>
      <c r="O20" s="3">
        <v>13</v>
      </c>
      <c r="P20" s="3"/>
      <c r="Q20" s="3"/>
      <c r="R20" s="3"/>
      <c r="S20" s="3"/>
      <c r="T20" s="3"/>
    </row>
    <row r="21" spans="2:20">
      <c r="B21" s="10"/>
      <c r="C21" s="30" t="s">
        <v>23</v>
      </c>
      <c r="D21" s="27">
        <v>213.04</v>
      </c>
      <c r="E21" s="28">
        <f>(D21/D10)*F10</f>
        <v>127.82399999999998</v>
      </c>
      <c r="F21" s="516"/>
      <c r="G21" s="519"/>
      <c r="H21" s="29">
        <f t="shared" si="0"/>
        <v>85.216000000000008</v>
      </c>
      <c r="I21" s="16"/>
      <c r="K21" s="510"/>
      <c r="L21" s="511"/>
      <c r="M21" s="511"/>
      <c r="N21" s="512"/>
      <c r="O21" s="3">
        <v>14</v>
      </c>
      <c r="P21" s="3"/>
      <c r="Q21" s="3"/>
      <c r="R21" s="3"/>
      <c r="S21" s="3"/>
      <c r="T21" s="3"/>
    </row>
    <row r="22" spans="2:20">
      <c r="B22" s="10"/>
      <c r="C22" s="30" t="s">
        <v>24</v>
      </c>
      <c r="D22" s="27">
        <v>367.98</v>
      </c>
      <c r="E22" s="28">
        <f>(D22/D10)*F10</f>
        <v>220.78800000000001</v>
      </c>
      <c r="F22" s="516"/>
      <c r="G22" s="519"/>
      <c r="H22" s="29">
        <f t="shared" si="0"/>
        <v>147.19200000000001</v>
      </c>
      <c r="I22" s="16"/>
      <c r="K22" s="510"/>
      <c r="L22" s="511"/>
      <c r="M22" s="511"/>
      <c r="N22" s="512"/>
      <c r="O22" s="3">
        <v>15</v>
      </c>
      <c r="P22" s="3"/>
      <c r="Q22" s="3"/>
      <c r="R22" s="3"/>
      <c r="S22" s="3"/>
      <c r="T22" s="3"/>
    </row>
    <row r="23" spans="2:20">
      <c r="B23" s="10"/>
      <c r="C23" s="30" t="s">
        <v>25</v>
      </c>
      <c r="D23" s="27">
        <v>12147.31</v>
      </c>
      <c r="E23" s="28">
        <f>(D23/D10)*F10</f>
        <v>7288.3859999999995</v>
      </c>
      <c r="F23" s="516"/>
      <c r="G23" s="519"/>
      <c r="H23" s="29">
        <f t="shared" si="0"/>
        <v>4858.924</v>
      </c>
      <c r="I23" s="16"/>
      <c r="K23" s="510"/>
      <c r="L23" s="511"/>
      <c r="M23" s="511"/>
      <c r="N23" s="512"/>
      <c r="O23" s="3">
        <v>16</v>
      </c>
      <c r="P23" s="3"/>
      <c r="Q23" s="3"/>
      <c r="R23" s="3"/>
      <c r="S23" s="3"/>
      <c r="T23" s="3"/>
    </row>
    <row r="24" spans="2:20">
      <c r="B24" s="10"/>
      <c r="C24" s="31" t="s">
        <v>26</v>
      </c>
      <c r="D24" s="27"/>
      <c r="E24" s="28">
        <f>(D24/D10)*F10</f>
        <v>0</v>
      </c>
      <c r="F24" s="516"/>
      <c r="G24" s="519"/>
      <c r="H24" s="29">
        <f t="shared" si="0"/>
        <v>0</v>
      </c>
      <c r="I24" s="16"/>
      <c r="K24" s="510"/>
      <c r="L24" s="511"/>
      <c r="M24" s="511"/>
      <c r="N24" s="512"/>
      <c r="O24" s="3">
        <v>17</v>
      </c>
      <c r="P24" s="3"/>
      <c r="Q24" s="3"/>
      <c r="R24" s="3"/>
      <c r="S24" s="3"/>
      <c r="T24" s="3"/>
    </row>
    <row r="25" spans="2:20">
      <c r="B25" s="10"/>
      <c r="C25" s="30" t="s">
        <v>27</v>
      </c>
      <c r="D25" s="27"/>
      <c r="E25" s="28">
        <f>(D25/D10)*F10</f>
        <v>0</v>
      </c>
      <c r="F25" s="516"/>
      <c r="G25" s="519"/>
      <c r="H25" s="29">
        <f t="shared" si="0"/>
        <v>0</v>
      </c>
      <c r="I25" s="16"/>
      <c r="K25" s="510"/>
      <c r="L25" s="511"/>
      <c r="M25" s="511"/>
      <c r="N25" s="512"/>
      <c r="O25" s="3">
        <v>18</v>
      </c>
      <c r="P25" s="3"/>
      <c r="Q25" s="3"/>
      <c r="R25" s="3"/>
      <c r="S25" s="3"/>
      <c r="T25" s="3"/>
    </row>
    <row r="26" spans="2:20">
      <c r="B26" s="10"/>
      <c r="C26" s="30" t="s">
        <v>28</v>
      </c>
      <c r="D26" s="27"/>
      <c r="E26" s="28">
        <f>(D26/D10)*F10</f>
        <v>0</v>
      </c>
      <c r="F26" s="516"/>
      <c r="G26" s="519"/>
      <c r="H26" s="29">
        <f t="shared" si="0"/>
        <v>0</v>
      </c>
      <c r="I26" s="16"/>
      <c r="K26" s="510"/>
      <c r="L26" s="511"/>
      <c r="M26" s="511"/>
      <c r="N26" s="512"/>
      <c r="O26" s="3">
        <v>19</v>
      </c>
      <c r="P26" s="3"/>
      <c r="Q26" s="3"/>
      <c r="R26" s="3"/>
      <c r="S26" s="3"/>
      <c r="T26" s="3"/>
    </row>
    <row r="27" spans="2:20">
      <c r="B27" s="10"/>
      <c r="C27" s="30" t="s">
        <v>29</v>
      </c>
      <c r="D27" s="27">
        <v>4409.25</v>
      </c>
      <c r="E27" s="28">
        <f>(D27/D10)*F10</f>
        <v>2645.5499999999997</v>
      </c>
      <c r="F27" s="516"/>
      <c r="G27" s="519"/>
      <c r="H27" s="29">
        <f>D27-E27</f>
        <v>1763.7000000000003</v>
      </c>
      <c r="I27" s="16"/>
      <c r="K27" s="510"/>
      <c r="L27" s="511"/>
      <c r="M27" s="511"/>
      <c r="N27" s="512"/>
      <c r="O27" s="3">
        <v>20</v>
      </c>
      <c r="P27" s="3"/>
      <c r="Q27" s="3"/>
      <c r="R27" s="3"/>
      <c r="S27" s="3"/>
      <c r="T27" s="3"/>
    </row>
    <row r="28" spans="2:20">
      <c r="B28" s="10"/>
      <c r="C28" s="30" t="s">
        <v>30</v>
      </c>
      <c r="D28" s="27"/>
      <c r="E28" s="28">
        <f>(D28/D10)*F10</f>
        <v>0</v>
      </c>
      <c r="F28" s="516"/>
      <c r="G28" s="519"/>
      <c r="H28" s="29">
        <f t="shared" si="0"/>
        <v>0</v>
      </c>
      <c r="I28" s="16"/>
      <c r="K28" s="510"/>
      <c r="L28" s="511"/>
      <c r="M28" s="511"/>
      <c r="N28" s="512"/>
      <c r="O28" s="3">
        <v>21</v>
      </c>
      <c r="P28" s="3"/>
      <c r="Q28" s="3"/>
      <c r="R28" s="3"/>
      <c r="S28" s="3"/>
      <c r="T28" s="3"/>
    </row>
    <row r="29" spans="2:20">
      <c r="B29" s="10"/>
      <c r="C29" s="30" t="s">
        <v>31</v>
      </c>
      <c r="D29" s="27"/>
      <c r="E29" s="28">
        <f>(D29/D10)*F10</f>
        <v>0</v>
      </c>
      <c r="F29" s="516"/>
      <c r="G29" s="519"/>
      <c r="H29" s="29">
        <f t="shared" si="0"/>
        <v>0</v>
      </c>
      <c r="I29" s="16"/>
      <c r="K29" s="510"/>
      <c r="L29" s="511"/>
      <c r="M29" s="511"/>
      <c r="N29" s="512"/>
      <c r="O29" s="3">
        <v>22</v>
      </c>
      <c r="P29" s="3"/>
      <c r="Q29" s="3"/>
      <c r="R29" s="3"/>
      <c r="S29" s="3"/>
      <c r="T29" s="3"/>
    </row>
    <row r="30" spans="2:20" ht="15.75" thickBot="1">
      <c r="B30" s="10"/>
      <c r="C30" s="30" t="s">
        <v>32</v>
      </c>
      <c r="D30" s="27">
        <v>6866.86</v>
      </c>
      <c r="E30" s="28">
        <f>(D30/D10)*F10</f>
        <v>4120.116</v>
      </c>
      <c r="F30" s="516"/>
      <c r="G30" s="519"/>
      <c r="H30" s="29">
        <f t="shared" si="0"/>
        <v>2746.7439999999997</v>
      </c>
      <c r="I30" s="16"/>
      <c r="K30" s="513"/>
      <c r="L30" s="514"/>
      <c r="M30" s="514"/>
      <c r="N30" s="515"/>
      <c r="O30" s="3">
        <v>23</v>
      </c>
      <c r="P30" s="3"/>
      <c r="Q30" s="3"/>
      <c r="R30" s="3"/>
      <c r="S30" s="3"/>
      <c r="T30" s="3"/>
    </row>
    <row r="31" spans="2:20" ht="15.75" thickBot="1">
      <c r="B31" s="10"/>
      <c r="C31" s="31" t="s">
        <v>33</v>
      </c>
      <c r="D31" s="27"/>
      <c r="E31" s="28">
        <f>(D31/D10)*F10</f>
        <v>0</v>
      </c>
      <c r="F31" s="516"/>
      <c r="G31" s="519"/>
      <c r="H31" s="29">
        <f t="shared" si="0"/>
        <v>0</v>
      </c>
      <c r="I31" s="16"/>
      <c r="J31" s="32"/>
      <c r="K31" s="3"/>
      <c r="L31" s="3"/>
      <c r="M31" s="3"/>
      <c r="N31" s="3"/>
      <c r="O31" s="3">
        <v>24</v>
      </c>
      <c r="P31" s="3"/>
      <c r="Q31" s="3"/>
      <c r="R31" s="3"/>
      <c r="S31" s="3"/>
      <c r="T31" s="3"/>
    </row>
    <row r="32" spans="2:20" ht="15.75" thickBot="1">
      <c r="B32" s="10"/>
      <c r="C32" s="33" t="s">
        <v>34</v>
      </c>
      <c r="D32" s="27">
        <v>380.44</v>
      </c>
      <c r="E32" s="28">
        <f>D32</f>
        <v>380.44</v>
      </c>
      <c r="F32" s="516"/>
      <c r="G32" s="519"/>
      <c r="H32" s="34">
        <f>0</f>
        <v>0</v>
      </c>
      <c r="I32" s="16"/>
      <c r="J32" s="32"/>
      <c r="K32" s="35" t="s">
        <v>35</v>
      </c>
      <c r="L32" s="36"/>
      <c r="M32" s="36"/>
      <c r="N32" s="37"/>
      <c r="O32" s="3">
        <v>25</v>
      </c>
      <c r="P32" s="3"/>
      <c r="Q32" s="3"/>
      <c r="R32" s="3"/>
      <c r="S32" s="3"/>
      <c r="T32" s="3"/>
    </row>
    <row r="33" spans="2:20" ht="15.75" thickBot="1">
      <c r="B33" s="10"/>
      <c r="C33" s="33" t="s">
        <v>36</v>
      </c>
      <c r="D33" s="27">
        <v>190.22</v>
      </c>
      <c r="E33" s="28">
        <f>D33</f>
        <v>190.22</v>
      </c>
      <c r="F33" s="516"/>
      <c r="G33" s="519"/>
      <c r="H33" s="34">
        <f>0</f>
        <v>0</v>
      </c>
      <c r="I33" s="16"/>
      <c r="J33" s="32"/>
      <c r="K33" s="35" t="s">
        <v>35</v>
      </c>
      <c r="L33" s="197"/>
      <c r="M33" s="197"/>
      <c r="N33" s="198"/>
      <c r="O33" s="3">
        <v>26</v>
      </c>
      <c r="P33" s="3"/>
      <c r="Q33" s="3"/>
      <c r="R33" s="3"/>
      <c r="S33" s="3"/>
      <c r="T33" s="3"/>
    </row>
    <row r="34" spans="2:20" ht="15.75" thickBot="1">
      <c r="B34" s="10"/>
      <c r="C34" s="33" t="s">
        <v>37</v>
      </c>
      <c r="D34" s="27"/>
      <c r="E34" s="28">
        <f>D34</f>
        <v>0</v>
      </c>
      <c r="F34" s="516"/>
      <c r="G34" s="519"/>
      <c r="H34" s="34">
        <f>0</f>
        <v>0</v>
      </c>
      <c r="I34" s="16"/>
      <c r="K34" s="35" t="s">
        <v>35</v>
      </c>
      <c r="L34" s="197"/>
      <c r="M34" s="197"/>
      <c r="N34" s="198"/>
      <c r="O34" s="3">
        <v>27</v>
      </c>
      <c r="P34" s="3"/>
      <c r="Q34" s="3"/>
      <c r="R34" s="3"/>
      <c r="S34" s="3"/>
      <c r="T34" s="3"/>
    </row>
    <row r="35" spans="2:20">
      <c r="B35" s="10"/>
      <c r="C35" s="30" t="s">
        <v>38</v>
      </c>
      <c r="D35" s="27"/>
      <c r="E35" s="28">
        <f>(D35/D10)*F10</f>
        <v>0</v>
      </c>
      <c r="F35" s="516"/>
      <c r="G35" s="519"/>
      <c r="H35" s="38">
        <f>D35-E35</f>
        <v>0</v>
      </c>
      <c r="I35" s="16"/>
      <c r="K35" s="3"/>
      <c r="L35" s="3"/>
      <c r="M35" s="3"/>
      <c r="N35" s="3"/>
      <c r="O35" s="3">
        <v>28</v>
      </c>
      <c r="P35" s="3"/>
      <c r="Q35" s="3"/>
      <c r="R35" s="3"/>
      <c r="S35" s="3"/>
      <c r="T35" s="3"/>
    </row>
    <row r="36" spans="2:20">
      <c r="B36" s="10"/>
      <c r="C36" s="30" t="s">
        <v>155</v>
      </c>
      <c r="D36" s="27">
        <v>2457.1999999999998</v>
      </c>
      <c r="E36" s="28">
        <f>(D36/D10)*F10</f>
        <v>1474.32</v>
      </c>
      <c r="F36" s="516"/>
      <c r="G36" s="519"/>
      <c r="H36" s="38">
        <f>D36-E36</f>
        <v>982.87999999999988</v>
      </c>
      <c r="I36" s="16"/>
      <c r="K36" s="3"/>
      <c r="L36" s="3"/>
      <c r="M36" s="3"/>
      <c r="N36" s="3"/>
      <c r="O36" s="3">
        <v>29</v>
      </c>
      <c r="P36" s="3"/>
      <c r="Q36" s="3"/>
      <c r="R36" s="3"/>
      <c r="S36" s="3"/>
      <c r="T36" s="3"/>
    </row>
    <row r="37" spans="2:20">
      <c r="B37" s="10"/>
      <c r="C37" s="39" t="s">
        <v>156</v>
      </c>
      <c r="D37" s="27">
        <v>1642.93</v>
      </c>
      <c r="E37" s="28">
        <f>(D37/D10)*F10</f>
        <v>985.75800000000004</v>
      </c>
      <c r="F37" s="516"/>
      <c r="G37" s="519"/>
      <c r="H37" s="38">
        <f>D37-E37</f>
        <v>657.17200000000003</v>
      </c>
      <c r="I37" s="16"/>
      <c r="K37" s="3"/>
      <c r="L37" s="3"/>
      <c r="M37" s="3"/>
      <c r="N37" s="3"/>
      <c r="O37" s="3">
        <v>30</v>
      </c>
      <c r="P37" s="3"/>
      <c r="Q37" s="3"/>
      <c r="R37" s="3"/>
      <c r="S37" s="3"/>
      <c r="T37" s="3"/>
    </row>
    <row r="38" spans="2:20">
      <c r="B38" s="10"/>
      <c r="C38" s="39" t="s">
        <v>213</v>
      </c>
      <c r="D38" s="27"/>
      <c r="E38" s="28">
        <f>(D38/D10)*F10</f>
        <v>0</v>
      </c>
      <c r="F38" s="516"/>
      <c r="G38" s="519"/>
      <c r="H38" s="38">
        <f>D38-E38</f>
        <v>0</v>
      </c>
      <c r="I38" s="16"/>
      <c r="K38" s="3"/>
      <c r="L38" s="3"/>
      <c r="M38" s="3"/>
      <c r="N38" s="3"/>
      <c r="O38" s="3">
        <v>31</v>
      </c>
      <c r="P38" s="3"/>
      <c r="Q38" s="3"/>
      <c r="R38" s="3"/>
      <c r="S38" s="3"/>
      <c r="T38" s="3"/>
    </row>
    <row r="39" spans="2:20">
      <c r="B39" s="10"/>
      <c r="C39" s="30" t="s">
        <v>157</v>
      </c>
      <c r="D39" s="40"/>
      <c r="E39" s="28">
        <f>(D39/D10)*F10</f>
        <v>0</v>
      </c>
      <c r="F39" s="516"/>
      <c r="G39" s="519"/>
      <c r="H39" s="38">
        <f>D39-E39</f>
        <v>0</v>
      </c>
      <c r="I39" s="16"/>
      <c r="K39" s="3"/>
      <c r="L39" s="3"/>
      <c r="M39" s="3"/>
      <c r="N39" s="3"/>
      <c r="O39" s="3">
        <v>32</v>
      </c>
      <c r="P39" s="3"/>
      <c r="Q39" s="3"/>
      <c r="R39" s="3"/>
      <c r="S39" s="3"/>
      <c r="T39" s="3"/>
    </row>
    <row r="40" spans="2:20" ht="22.15" customHeight="1">
      <c r="B40" s="10"/>
      <c r="C40" s="41" t="s">
        <v>42</v>
      </c>
      <c r="D40" s="42">
        <f>ROUND(SUM(D18:D39),2)</f>
        <v>41200.620000000003</v>
      </c>
      <c r="E40" s="43">
        <f>ROUND(SUM(E18:E39),2)</f>
        <v>24948.639999999999</v>
      </c>
      <c r="F40" s="517"/>
      <c r="G40" s="520"/>
      <c r="H40" s="44">
        <f>ROUND(SUM(H18:H39),2)</f>
        <v>16251.98</v>
      </c>
      <c r="I40" s="16"/>
      <c r="K40" s="3"/>
      <c r="L40" s="3"/>
      <c r="M40" s="3"/>
      <c r="N40" s="3"/>
      <c r="O40" s="3">
        <v>33</v>
      </c>
      <c r="P40" s="3"/>
      <c r="Q40" s="3"/>
      <c r="R40" s="3"/>
      <c r="S40" s="3"/>
      <c r="T40" s="3"/>
    </row>
    <row r="41" spans="2:20" ht="9.75" customHeight="1">
      <c r="B41" s="10"/>
      <c r="C41" s="394"/>
      <c r="D41" s="394"/>
      <c r="E41" s="394"/>
      <c r="F41" s="394"/>
      <c r="G41" s="394"/>
      <c r="H41" s="394"/>
      <c r="I41" s="16"/>
      <c r="K41" s="3"/>
      <c r="L41" s="3"/>
      <c r="M41" s="45"/>
      <c r="N41" s="3"/>
      <c r="O41" s="3">
        <v>34</v>
      </c>
      <c r="P41" s="3"/>
      <c r="Q41" s="3"/>
      <c r="R41" s="3"/>
      <c r="S41" s="3"/>
      <c r="T41" s="3"/>
    </row>
    <row r="42" spans="2:20" ht="22.9" customHeight="1" thickBot="1">
      <c r="B42" s="10"/>
      <c r="C42" s="387" t="s">
        <v>43</v>
      </c>
      <c r="D42" s="387"/>
      <c r="E42" s="387"/>
      <c r="F42" s="387"/>
      <c r="G42" s="387"/>
      <c r="H42" s="387"/>
      <c r="I42" s="16"/>
      <c r="K42" s="3"/>
      <c r="L42" s="3"/>
      <c r="M42" s="3"/>
      <c r="N42" s="3"/>
      <c r="O42" s="3">
        <v>35</v>
      </c>
      <c r="P42" s="3"/>
      <c r="Q42" s="3"/>
      <c r="R42" s="3"/>
      <c r="S42" s="3"/>
      <c r="T42" s="3"/>
    </row>
    <row r="43" spans="2:20" ht="57" customHeight="1">
      <c r="B43" s="10"/>
      <c r="C43" s="193" t="s">
        <v>16</v>
      </c>
      <c r="D43" s="193" t="s">
        <v>44</v>
      </c>
      <c r="E43" s="193" t="s">
        <v>45</v>
      </c>
      <c r="F43" s="193"/>
      <c r="G43" s="199" t="s">
        <v>19</v>
      </c>
      <c r="H43" s="193" t="s">
        <v>46</v>
      </c>
      <c r="I43" s="16"/>
      <c r="K43" s="495" t="s">
        <v>158</v>
      </c>
      <c r="L43" s="496"/>
      <c r="M43" s="496"/>
      <c r="N43" s="521">
        <f>H46+H47+H48+H49</f>
        <v>2600.3199999999997</v>
      </c>
      <c r="O43" s="3"/>
      <c r="P43" s="495" t="s">
        <v>159</v>
      </c>
      <c r="Q43" s="496"/>
      <c r="R43" s="500">
        <f>H47+H49</f>
        <v>960.27</v>
      </c>
      <c r="S43" s="501"/>
      <c r="T43" s="3"/>
    </row>
    <row r="44" spans="2:20">
      <c r="B44" s="10"/>
      <c r="C44" s="30" t="s">
        <v>47</v>
      </c>
      <c r="D44" s="46">
        <v>0</v>
      </c>
      <c r="E44" s="47">
        <f>ROUND((D44/D10)*F10,2)</f>
        <v>0</v>
      </c>
      <c r="F44" s="48"/>
      <c r="G44" s="200"/>
      <c r="H44" s="29">
        <f>ROUND(D44-E44,2)</f>
        <v>0</v>
      </c>
      <c r="I44" s="16"/>
      <c r="K44" s="497"/>
      <c r="L44" s="470"/>
      <c r="M44" s="470"/>
      <c r="N44" s="522"/>
      <c r="O44" s="3"/>
      <c r="P44" s="497"/>
      <c r="Q44" s="470"/>
      <c r="R44" s="502"/>
      <c r="S44" s="503"/>
      <c r="T44" s="3"/>
    </row>
    <row r="45" spans="2:20">
      <c r="B45" s="10"/>
      <c r="C45" s="30" t="s">
        <v>48</v>
      </c>
      <c r="D45" s="27">
        <v>126.89</v>
      </c>
      <c r="E45" s="47">
        <f>D45</f>
        <v>126.89</v>
      </c>
      <c r="F45" s="48"/>
      <c r="G45" s="200"/>
      <c r="H45" s="29">
        <f>ROUND(D45-E45,2)</f>
        <v>0</v>
      </c>
      <c r="I45" s="16"/>
      <c r="K45" s="497"/>
      <c r="L45" s="470"/>
      <c r="M45" s="470"/>
      <c r="N45" s="522"/>
      <c r="O45" s="3"/>
      <c r="P45" s="497"/>
      <c r="Q45" s="470"/>
      <c r="R45" s="502"/>
      <c r="S45" s="503"/>
      <c r="T45" s="3"/>
    </row>
    <row r="46" spans="2:20">
      <c r="B46" s="10"/>
      <c r="C46" s="30" t="s">
        <v>155</v>
      </c>
      <c r="D46" s="27">
        <v>2457.1999999999998</v>
      </c>
      <c r="E46" s="47">
        <f>ROUND((D46/30)*F10,2)</f>
        <v>1474.32</v>
      </c>
      <c r="F46" s="48"/>
      <c r="G46" s="201">
        <f>E46/30*(30-F7)</f>
        <v>1228.5999999999999</v>
      </c>
      <c r="H46" s="201">
        <f>D46-E46</f>
        <v>982.87999999999988</v>
      </c>
      <c r="I46" s="16"/>
      <c r="K46" s="497"/>
      <c r="L46" s="470"/>
      <c r="M46" s="470"/>
      <c r="N46" s="522"/>
      <c r="O46" s="3"/>
      <c r="P46" s="497"/>
      <c r="Q46" s="470"/>
      <c r="R46" s="502"/>
      <c r="S46" s="503"/>
      <c r="T46" s="3"/>
    </row>
    <row r="47" spans="2:20">
      <c r="B47" s="10"/>
      <c r="C47" s="30" t="s">
        <v>160</v>
      </c>
      <c r="D47" s="27">
        <v>1543.29</v>
      </c>
      <c r="E47" s="47">
        <f>ROUND((D47/30)*F10,2)</f>
        <v>925.97</v>
      </c>
      <c r="F47" s="48"/>
      <c r="G47" s="38">
        <f>E47/30*(30-F7)</f>
        <v>771.64166666666665</v>
      </c>
      <c r="H47" s="201">
        <f>D47-E47</f>
        <v>617.31999999999994</v>
      </c>
      <c r="I47" s="16"/>
      <c r="K47" s="497"/>
      <c r="L47" s="470"/>
      <c r="M47" s="470"/>
      <c r="N47" s="522"/>
      <c r="O47" s="3"/>
      <c r="P47" s="497"/>
      <c r="Q47" s="470"/>
      <c r="R47" s="502"/>
      <c r="S47" s="503"/>
      <c r="T47" s="3"/>
    </row>
    <row r="48" spans="2:20">
      <c r="B48" s="10"/>
      <c r="C48" s="31" t="s">
        <v>161</v>
      </c>
      <c r="D48" s="27">
        <v>1642.93</v>
      </c>
      <c r="E48" s="47">
        <f>ROUND((D48/30)*F10,2)</f>
        <v>985.76</v>
      </c>
      <c r="F48" s="48"/>
      <c r="G48" s="201">
        <f>E48/30*(30-F7)</f>
        <v>821.46666666666658</v>
      </c>
      <c r="H48" s="201">
        <f>D48-E48</f>
        <v>657.17000000000007</v>
      </c>
      <c r="I48" s="16"/>
      <c r="K48" s="497"/>
      <c r="L48" s="470"/>
      <c r="M48" s="470"/>
      <c r="N48" s="522"/>
      <c r="O48" s="3"/>
      <c r="P48" s="497"/>
      <c r="Q48" s="470"/>
      <c r="R48" s="502"/>
      <c r="S48" s="503"/>
      <c r="T48" s="3"/>
    </row>
    <row r="49" spans="2:20" ht="15.75" thickBot="1">
      <c r="B49" s="10"/>
      <c r="C49" s="31" t="s">
        <v>162</v>
      </c>
      <c r="D49" s="27">
        <v>857.38</v>
      </c>
      <c r="E49" s="47">
        <f>ROUND((D49/30)*F10,2)</f>
        <v>514.42999999999995</v>
      </c>
      <c r="F49" s="48"/>
      <c r="G49" s="38">
        <f>E49/30*(30-F7)</f>
        <v>428.69166666666666</v>
      </c>
      <c r="H49" s="201">
        <f>D49-E49</f>
        <v>342.95000000000005</v>
      </c>
      <c r="I49" s="16"/>
      <c r="K49" s="498"/>
      <c r="L49" s="499"/>
      <c r="M49" s="499"/>
      <c r="N49" s="523"/>
      <c r="O49" s="3"/>
      <c r="P49" s="498"/>
      <c r="Q49" s="499"/>
      <c r="R49" s="504"/>
      <c r="S49" s="505"/>
      <c r="T49" s="3"/>
    </row>
    <row r="50" spans="2:20" ht="15.75" thickBot="1">
      <c r="B50" s="10"/>
      <c r="C50" s="49" t="s">
        <v>51</v>
      </c>
      <c r="D50" s="50">
        <v>0</v>
      </c>
      <c r="E50" s="47">
        <f>D50</f>
        <v>0</v>
      </c>
      <c r="F50" s="51"/>
      <c r="G50" s="202">
        <f>0</f>
        <v>0</v>
      </c>
      <c r="H50" s="34">
        <f>E50</f>
        <v>0</v>
      </c>
      <c r="I50" s="16"/>
      <c r="K50" s="35" t="s">
        <v>35</v>
      </c>
      <c r="L50" s="36"/>
      <c r="M50" s="36"/>
      <c r="N50" s="37"/>
      <c r="O50" s="3"/>
      <c r="P50" s="3"/>
      <c r="Q50" s="3"/>
      <c r="R50" s="3"/>
      <c r="S50" s="3"/>
      <c r="T50" s="3"/>
    </row>
    <row r="51" spans="2:20" ht="15.75" thickBot="1">
      <c r="B51" s="10"/>
      <c r="C51" s="49" t="s">
        <v>53</v>
      </c>
      <c r="D51" s="50">
        <v>183.6</v>
      </c>
      <c r="E51" s="47">
        <f>D51</f>
        <v>183.6</v>
      </c>
      <c r="F51" s="51"/>
      <c r="G51" s="202">
        <f>0</f>
        <v>0</v>
      </c>
      <c r="H51" s="34">
        <f>E51</f>
        <v>183.6</v>
      </c>
      <c r="I51" s="16"/>
      <c r="K51" s="3"/>
      <c r="L51" s="3"/>
      <c r="M51" s="3"/>
      <c r="N51" s="3"/>
      <c r="O51" s="3"/>
      <c r="P51" s="3"/>
      <c r="Q51" s="3"/>
      <c r="R51" s="3"/>
      <c r="S51" s="3"/>
      <c r="T51" s="3"/>
    </row>
    <row r="52" spans="2:20">
      <c r="B52" s="10"/>
      <c r="C52" s="30" t="s">
        <v>54</v>
      </c>
      <c r="D52" s="46">
        <v>76.09</v>
      </c>
      <c r="E52" s="47">
        <f>ROUND((D52/D10)*F10,2)</f>
        <v>45.65</v>
      </c>
      <c r="F52" s="48"/>
      <c r="G52" s="200"/>
      <c r="H52" s="29">
        <f>ROUND(D52-E52,2)</f>
        <v>30.44</v>
      </c>
      <c r="I52" s="16"/>
      <c r="K52" s="524" t="s">
        <v>163</v>
      </c>
      <c r="L52" s="525"/>
      <c r="M52" s="525"/>
      <c r="N52" s="526"/>
      <c r="O52" s="3"/>
      <c r="P52" s="3"/>
      <c r="Q52" s="3"/>
      <c r="R52" s="3"/>
      <c r="S52" s="3"/>
      <c r="T52" s="3"/>
    </row>
    <row r="53" spans="2:20">
      <c r="B53" s="10"/>
      <c r="C53" s="30" t="s">
        <v>55</v>
      </c>
      <c r="D53" s="27">
        <v>0</v>
      </c>
      <c r="E53" s="47">
        <f>ROUND((D53/D10)*F10,2)</f>
        <v>0</v>
      </c>
      <c r="F53" s="48"/>
      <c r="G53" s="200"/>
      <c r="H53" s="29">
        <f>ROUND(D53-E53,2)</f>
        <v>0</v>
      </c>
      <c r="I53" s="16"/>
      <c r="K53" s="527"/>
      <c r="L53" s="528"/>
      <c r="M53" s="528"/>
      <c r="N53" s="529"/>
      <c r="O53" s="3"/>
      <c r="P53" s="3"/>
      <c r="Q53" s="3"/>
      <c r="R53" s="3"/>
      <c r="S53" s="3"/>
      <c r="T53" s="3"/>
    </row>
    <row r="54" spans="2:20">
      <c r="B54" s="10"/>
      <c r="C54" s="30" t="s">
        <v>55</v>
      </c>
      <c r="D54" s="27">
        <v>0</v>
      </c>
      <c r="E54" s="47">
        <f>ROUND((D54/D10)*F10,2)</f>
        <v>0</v>
      </c>
      <c r="F54" s="48"/>
      <c r="G54" s="200"/>
      <c r="H54" s="29">
        <f>ROUND(D54-E54,2)</f>
        <v>0</v>
      </c>
      <c r="I54" s="16"/>
      <c r="K54" s="527"/>
      <c r="L54" s="528"/>
      <c r="M54" s="528"/>
      <c r="N54" s="529"/>
      <c r="O54" s="3"/>
      <c r="P54" s="3"/>
      <c r="Q54" s="3"/>
      <c r="R54" s="3"/>
      <c r="S54" s="3"/>
      <c r="T54" s="3"/>
    </row>
    <row r="55" spans="2:20" ht="18" thickBot="1">
      <c r="B55" s="10"/>
      <c r="C55" s="203" t="s">
        <v>56</v>
      </c>
      <c r="D55" s="42">
        <f>ROUND(SUM(D44:D54),2)</f>
        <v>6887.38</v>
      </c>
      <c r="E55" s="53">
        <f>ROUND(SUM(E44:E54),2)</f>
        <v>4256.62</v>
      </c>
      <c r="F55" s="53"/>
      <c r="G55" s="53"/>
      <c r="H55" s="42">
        <f>ROUND(SUM(H44:H54),2)</f>
        <v>2814.36</v>
      </c>
      <c r="I55" s="16"/>
      <c r="K55" s="530"/>
      <c r="L55" s="531"/>
      <c r="M55" s="531"/>
      <c r="N55" s="532"/>
      <c r="O55" s="3"/>
      <c r="P55" s="3"/>
      <c r="Q55" s="3"/>
      <c r="R55" s="3"/>
      <c r="S55" s="3"/>
      <c r="T55" s="3"/>
    </row>
    <row r="56" spans="2:20" ht="30" customHeight="1">
      <c r="B56" s="10"/>
      <c r="C56" s="204" t="s">
        <v>57</v>
      </c>
      <c r="D56" s="55">
        <f>ROUND(D40-D55,2)</f>
        <v>34313.24</v>
      </c>
      <c r="E56" s="56"/>
      <c r="F56" s="56"/>
      <c r="G56" s="56"/>
      <c r="H56" s="56"/>
      <c r="I56" s="16"/>
    </row>
    <row r="57" spans="2:20" ht="21.75" customHeight="1">
      <c r="B57" s="10"/>
      <c r="C57" s="57"/>
      <c r="D57" s="58"/>
      <c r="E57" s="59"/>
      <c r="F57" s="60"/>
      <c r="G57" s="205"/>
      <c r="H57" s="61"/>
      <c r="I57" s="16"/>
    </row>
    <row r="58" spans="2:20" ht="28.5" customHeight="1">
      <c r="B58" s="10"/>
      <c r="C58" s="62"/>
      <c r="D58" s="206" t="s">
        <v>58</v>
      </c>
      <c r="E58" s="64" t="s">
        <v>59</v>
      </c>
      <c r="F58" s="65"/>
      <c r="G58" s="207" t="s">
        <v>60</v>
      </c>
      <c r="H58" s="64" t="s">
        <v>60</v>
      </c>
      <c r="I58" s="16"/>
    </row>
    <row r="59" spans="2:20" ht="28.5" customHeight="1">
      <c r="B59" s="10"/>
      <c r="C59" s="66" t="s">
        <v>61</v>
      </c>
      <c r="D59" s="67">
        <v>44128</v>
      </c>
      <c r="E59" s="68">
        <v>44128</v>
      </c>
      <c r="F59" s="69" t="e">
        <f>H41+#REF!+#REF!+#REF!+#REF!+#REF!+H42+H43+H49+H55</f>
        <v>#REF!</v>
      </c>
      <c r="G59" s="208">
        <v>20</v>
      </c>
      <c r="H59" s="70">
        <v>0</v>
      </c>
      <c r="I59" s="16"/>
    </row>
    <row r="60" spans="2:20" ht="26.25" customHeight="1">
      <c r="B60" s="10"/>
      <c r="C60" s="533"/>
      <c r="D60" s="533"/>
      <c r="E60" s="533"/>
      <c r="F60" s="60"/>
      <c r="G60" s="205"/>
      <c r="H60" s="59"/>
      <c r="I60" s="16"/>
    </row>
    <row r="61" spans="2:20" ht="28.9" customHeight="1">
      <c r="B61" s="10"/>
      <c r="C61" s="390" t="s">
        <v>62</v>
      </c>
      <c r="D61" s="391"/>
      <c r="E61" s="73">
        <f>ROUND(H40+H44+H45+H46+H47+H48+H49+H59,2)</f>
        <v>18852.3</v>
      </c>
      <c r="F61" s="71"/>
      <c r="G61" s="71"/>
      <c r="H61" s="74"/>
      <c r="I61" s="16"/>
    </row>
    <row r="62" spans="2:20" ht="24" customHeight="1">
      <c r="B62" s="10"/>
      <c r="C62" s="392" t="s">
        <v>63</v>
      </c>
      <c r="D62" s="393"/>
      <c r="E62" s="393"/>
      <c r="F62" s="393"/>
      <c r="G62" s="534"/>
      <c r="H62" s="44">
        <f>ROUND(H40-H44-H45-H46-H48-H52-H53-H54,2)</f>
        <v>14581.49</v>
      </c>
      <c r="I62" s="75"/>
    </row>
    <row r="63" spans="2:20" ht="13.15" customHeight="1">
      <c r="B63" s="10"/>
      <c r="C63" s="76"/>
      <c r="D63" s="77"/>
      <c r="E63" s="77"/>
      <c r="F63" s="77"/>
      <c r="G63" s="77"/>
      <c r="H63" s="78"/>
      <c r="I63" s="75"/>
    </row>
    <row r="64" spans="2:20" ht="24" customHeight="1">
      <c r="B64" s="10"/>
      <c r="C64" s="376" t="s">
        <v>64</v>
      </c>
      <c r="D64" s="377"/>
      <c r="E64" s="377"/>
      <c r="F64" s="377"/>
      <c r="G64" s="377"/>
      <c r="H64" s="378"/>
      <c r="I64" s="75"/>
    </row>
    <row r="65" spans="1:9" ht="79.900000000000006" customHeight="1">
      <c r="B65" s="10"/>
      <c r="C65" s="379" t="s">
        <v>65</v>
      </c>
      <c r="D65" s="380"/>
      <c r="E65" s="380"/>
      <c r="F65" s="380"/>
      <c r="G65" s="380"/>
      <c r="H65" s="381"/>
      <c r="I65" s="75"/>
    </row>
    <row r="66" spans="1:9" ht="28.15" customHeight="1" thickBot="1">
      <c r="B66" s="10"/>
      <c r="C66" s="382" t="s">
        <v>66</v>
      </c>
      <c r="D66" s="383"/>
      <c r="E66" s="383"/>
      <c r="F66" s="383"/>
      <c r="G66" s="383"/>
      <c r="H66" s="384"/>
      <c r="I66" s="75"/>
    </row>
    <row r="67" spans="1:9" ht="23.25" customHeight="1" thickBot="1">
      <c r="B67" s="79"/>
      <c r="C67" s="80" t="s">
        <v>89</v>
      </c>
      <c r="D67" s="80" t="s">
        <v>67</v>
      </c>
      <c r="E67" s="80" t="s">
        <v>68</v>
      </c>
      <c r="F67" s="81" t="s">
        <v>69</v>
      </c>
      <c r="G67" s="209" t="s">
        <v>70</v>
      </c>
      <c r="H67" s="82" t="s">
        <v>70</v>
      </c>
      <c r="I67" s="16"/>
    </row>
    <row r="68" spans="1:9" ht="23.25" customHeight="1">
      <c r="B68" s="79"/>
      <c r="C68" s="83"/>
      <c r="D68" s="84"/>
      <c r="E68" s="85" t="s">
        <v>71</v>
      </c>
      <c r="F68" s="84"/>
      <c r="G68" s="85"/>
      <c r="H68" s="86" t="s">
        <v>72</v>
      </c>
      <c r="I68" s="16"/>
    </row>
    <row r="69" spans="1:9" ht="23.25" customHeight="1">
      <c r="B69" s="79"/>
      <c r="C69" s="230" t="s">
        <v>73</v>
      </c>
      <c r="D69" s="84"/>
      <c r="E69" s="385"/>
      <c r="F69" s="458"/>
      <c r="G69" s="211"/>
      <c r="H69" s="88"/>
      <c r="I69" s="16"/>
    </row>
    <row r="70" spans="1:9" ht="23.25" customHeight="1">
      <c r="B70" s="79"/>
      <c r="C70" s="230" t="s">
        <v>126</v>
      </c>
      <c r="D70" s="84"/>
      <c r="E70" s="385"/>
      <c r="F70" s="458"/>
      <c r="G70" s="211"/>
      <c r="H70" s="89"/>
      <c r="I70" s="16"/>
    </row>
    <row r="71" spans="1:9" ht="27" customHeight="1">
      <c r="B71" s="79"/>
      <c r="C71" s="230" t="s">
        <v>127</v>
      </c>
      <c r="D71" s="84"/>
      <c r="E71" s="385"/>
      <c r="F71" s="458"/>
      <c r="G71" s="211"/>
      <c r="H71" s="89"/>
      <c r="I71" s="16"/>
    </row>
    <row r="72" spans="1:9" ht="16.5" thickBot="1">
      <c r="A72" s="16"/>
      <c r="B72" s="8"/>
      <c r="C72" s="231" t="s">
        <v>128</v>
      </c>
      <c r="D72" s="90" t="s">
        <v>90</v>
      </c>
      <c r="E72" s="365" t="str">
        <f>D72</f>
        <v>.…/…./2024</v>
      </c>
      <c r="F72" s="45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41">
    <mergeCell ref="C66:H66"/>
    <mergeCell ref="E69:F69"/>
    <mergeCell ref="E70:F70"/>
    <mergeCell ref="E71:F71"/>
    <mergeCell ref="E72:F72"/>
    <mergeCell ref="C65:H65"/>
    <mergeCell ref="C41:H41"/>
    <mergeCell ref="C42:H42"/>
    <mergeCell ref="K43:M49"/>
    <mergeCell ref="N43:N49"/>
    <mergeCell ref="K52:N55"/>
    <mergeCell ref="C60:E60"/>
    <mergeCell ref="C61:D61"/>
    <mergeCell ref="C62:G62"/>
    <mergeCell ref="C64:H64"/>
    <mergeCell ref="P43:Q49"/>
    <mergeCell ref="R43:S49"/>
    <mergeCell ref="C15:H15"/>
    <mergeCell ref="C16:H16"/>
    <mergeCell ref="E17:F17"/>
    <mergeCell ref="K17:N30"/>
    <mergeCell ref="F18:F40"/>
    <mergeCell ref="G18:G40"/>
    <mergeCell ref="C12:C13"/>
    <mergeCell ref="D12:D13"/>
    <mergeCell ref="K12:M14"/>
    <mergeCell ref="E13:E14"/>
    <mergeCell ref="F13:H13"/>
    <mergeCell ref="F14:H14"/>
    <mergeCell ref="E11:E12"/>
    <mergeCell ref="F11:H12"/>
    <mergeCell ref="F7:H7"/>
    <mergeCell ref="K7:M9"/>
    <mergeCell ref="F8:H8"/>
    <mergeCell ref="F9:H9"/>
    <mergeCell ref="F10:H10"/>
    <mergeCell ref="F6:H6"/>
    <mergeCell ref="C2:I2"/>
    <mergeCell ref="C3:H3"/>
    <mergeCell ref="C4:H4"/>
    <mergeCell ref="C5:H5"/>
  </mergeCells>
  <dataValidations count="3">
    <dataValidation type="list" errorStyle="information" allowBlank="1" showInputMessage="1" showErrorMessage="1" error="En az 1 Gün_x000a_En fazla 29 Gün girilebilir." sqref="F10:H10" xr:uid="{EEE03161-039D-4D65-A767-853ABB1EDC38}">
      <formula1>$O$8:$O$36</formula1>
    </dataValidation>
    <dataValidation type="list" allowBlank="1" showInputMessage="1" showErrorMessage="1" sqref="F6:H6" xr:uid="{568029FA-47A9-4025-84D1-78C532ED518F}">
      <formula1>$O$2:$O$5</formula1>
    </dataValidation>
    <dataValidation type="list" allowBlank="1" showInputMessage="1" showErrorMessage="1" sqref="F7:H7" xr:uid="{6482DB52-0F6C-4C70-9599-A27D5951D9A4}">
      <formula1>$O$8:$O$42</formula1>
    </dataValidation>
  </dataValidations>
  <hyperlinks>
    <hyperlink ref="K52" r:id="rId1" display="https://kesenek.sgk.gov.tr/KesenekWeb/PrimIade" xr:uid="{9A0CD6D4-C77A-4DEC-9E9B-A041A2E9E6C7}"/>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858E-81A6-4A11-9826-2457DEFF04AA}">
  <sheetPr>
    <tabColor theme="8" tint="0.39997558519241921"/>
  </sheetPr>
  <dimension ref="A1:O77"/>
  <sheetViews>
    <sheetView workbookViewId="0">
      <selection activeCell="N4" sqref="N4"/>
    </sheetView>
  </sheetViews>
  <sheetFormatPr defaultRowHeight="15"/>
  <cols>
    <col min="1" max="1" width="3" style="1" customWidth="1"/>
    <col min="2" max="2" width="4" style="1" customWidth="1"/>
    <col min="3" max="3" width="36.7109375" style="1" customWidth="1"/>
    <col min="4" max="4" width="34.28515625" style="1" customWidth="1"/>
    <col min="5" max="5" width="35.7109375" style="1" customWidth="1"/>
    <col min="6" max="6" width="3.42578125" style="1" hidden="1" customWidth="1"/>
    <col min="7" max="7" width="4.28515625" style="1" hidden="1" customWidth="1"/>
    <col min="8" max="8" width="42.5703125" style="1" customWidth="1"/>
    <col min="9" max="9" width="5.42578125" style="1" customWidth="1"/>
    <col min="10" max="10" width="4.7109375" style="1" customWidth="1"/>
    <col min="11" max="12" width="9.140625" style="1"/>
    <col min="13" max="13" width="13.28515625" style="1" customWidth="1"/>
    <col min="14" max="14" width="25.140625" style="1" customWidth="1"/>
    <col min="15" max="15" width="3.140625" style="1" hidden="1" customWidth="1"/>
    <col min="16" max="16384" width="9.140625" style="1"/>
  </cols>
  <sheetData>
    <row r="1" spans="2:15" ht="15.75" thickBot="1">
      <c r="K1" s="2"/>
      <c r="L1" s="3"/>
      <c r="M1" s="3"/>
      <c r="N1" s="3"/>
    </row>
    <row r="2" spans="2:15" ht="39" customHeight="1" thickBot="1">
      <c r="B2" s="4"/>
      <c r="C2" s="423" t="s">
        <v>77</v>
      </c>
      <c r="D2" s="423"/>
      <c r="E2" s="423"/>
      <c r="F2" s="423"/>
      <c r="G2" s="423"/>
      <c r="H2" s="423"/>
      <c r="I2" s="424"/>
      <c r="K2" s="648" t="s">
        <v>215</v>
      </c>
      <c r="L2" s="144"/>
      <c r="M2" s="144"/>
      <c r="N2" s="3"/>
      <c r="O2" s="1" t="s">
        <v>0</v>
      </c>
    </row>
    <row r="3" spans="2:15" ht="26.25" customHeight="1">
      <c r="B3" s="5"/>
      <c r="C3" s="425" t="s">
        <v>1</v>
      </c>
      <c r="D3" s="425"/>
      <c r="E3" s="425"/>
      <c r="F3" s="425"/>
      <c r="G3" s="425"/>
      <c r="H3" s="425"/>
      <c r="I3" s="6"/>
      <c r="K3" s="144"/>
      <c r="L3" s="319"/>
      <c r="M3" s="144"/>
      <c r="N3" s="3"/>
      <c r="O3" s="1" t="s">
        <v>2</v>
      </c>
    </row>
    <row r="4" spans="2:15" ht="30" customHeight="1" thickBot="1">
      <c r="B4" s="7"/>
      <c r="C4" s="488" t="s">
        <v>206</v>
      </c>
      <c r="D4" s="488"/>
      <c r="E4" s="488"/>
      <c r="F4" s="488"/>
      <c r="G4" s="488"/>
      <c r="H4" s="488"/>
      <c r="I4" s="8"/>
      <c r="K4" s="3"/>
      <c r="L4" s="3"/>
      <c r="M4" s="3"/>
      <c r="N4" s="3"/>
      <c r="O4" s="1" t="s">
        <v>3</v>
      </c>
    </row>
    <row r="5" spans="2:15" ht="7.5" customHeight="1">
      <c r="B5" s="5"/>
      <c r="C5" s="427"/>
      <c r="D5" s="427"/>
      <c r="E5" s="427"/>
      <c r="F5" s="427"/>
      <c r="G5" s="427"/>
      <c r="H5" s="427"/>
      <c r="I5" s="9"/>
      <c r="K5" s="3"/>
      <c r="L5" s="3"/>
      <c r="M5" s="3"/>
      <c r="N5" s="3"/>
      <c r="O5" s="1" t="s">
        <v>4</v>
      </c>
    </row>
    <row r="6" spans="2:15">
      <c r="B6" s="10"/>
      <c r="C6" s="31" t="s">
        <v>93</v>
      </c>
      <c r="D6" s="12"/>
      <c r="E6" s="189" t="s">
        <v>151</v>
      </c>
      <c r="F6" s="421" t="s">
        <v>0</v>
      </c>
      <c r="G6" s="487"/>
      <c r="H6" s="422"/>
      <c r="I6" s="16"/>
      <c r="K6" s="3"/>
      <c r="L6" s="3"/>
      <c r="M6" s="3"/>
      <c r="N6" s="3"/>
    </row>
    <row r="7" spans="2:15" ht="15.75">
      <c r="B7" s="10"/>
      <c r="C7" s="11" t="s">
        <v>5</v>
      </c>
      <c r="D7" s="17"/>
      <c r="E7" s="189" t="s">
        <v>6</v>
      </c>
      <c r="F7" s="417">
        <v>18</v>
      </c>
      <c r="G7" s="428"/>
      <c r="H7" s="418"/>
      <c r="I7" s="16"/>
      <c r="K7" s="395" t="s">
        <v>7</v>
      </c>
      <c r="L7" s="396"/>
      <c r="M7" s="396"/>
      <c r="N7" s="3"/>
    </row>
    <row r="8" spans="2:15">
      <c r="B8" s="10"/>
      <c r="C8" s="11" t="s">
        <v>97</v>
      </c>
      <c r="D8" s="17"/>
      <c r="E8" s="189" t="s">
        <v>152</v>
      </c>
      <c r="F8" s="434">
        <v>43671</v>
      </c>
      <c r="G8" s="434"/>
      <c r="H8" s="434"/>
      <c r="I8" s="16"/>
      <c r="K8" s="396"/>
      <c r="L8" s="396"/>
      <c r="M8" s="396"/>
      <c r="N8" s="3"/>
      <c r="O8" s="1">
        <v>1</v>
      </c>
    </row>
    <row r="9" spans="2:15">
      <c r="B9" s="10"/>
      <c r="C9" s="31" t="s">
        <v>99</v>
      </c>
      <c r="D9" s="18"/>
      <c r="E9" s="190" t="s">
        <v>101</v>
      </c>
      <c r="F9" s="435"/>
      <c r="G9" s="435"/>
      <c r="H9" s="435"/>
      <c r="I9" s="16"/>
      <c r="K9" s="396"/>
      <c r="L9" s="396"/>
      <c r="M9" s="396"/>
      <c r="N9" s="3"/>
      <c r="O9" s="1">
        <v>2</v>
      </c>
    </row>
    <row r="10" spans="2:15">
      <c r="B10" s="10"/>
      <c r="C10" s="31" t="s">
        <v>8</v>
      </c>
      <c r="D10" s="191">
        <v>30</v>
      </c>
      <c r="E10" s="31" t="s">
        <v>9</v>
      </c>
      <c r="F10" s="435">
        <v>7</v>
      </c>
      <c r="G10" s="435"/>
      <c r="H10" s="435"/>
      <c r="I10" s="16"/>
      <c r="K10" s="3"/>
      <c r="L10" s="3"/>
      <c r="M10" s="3"/>
      <c r="N10" s="3"/>
      <c r="O10" s="1">
        <v>3</v>
      </c>
    </row>
    <row r="11" spans="2:15" ht="13.9" customHeight="1">
      <c r="B11" s="10"/>
      <c r="C11" s="31" t="s">
        <v>10</v>
      </c>
      <c r="D11" s="192">
        <f>H62</f>
        <v>3211.24</v>
      </c>
      <c r="E11" s="489" t="s">
        <v>164</v>
      </c>
      <c r="F11" s="405" t="s">
        <v>104</v>
      </c>
      <c r="G11" s="493"/>
      <c r="H11" s="406"/>
      <c r="I11" s="16"/>
      <c r="K11" s="3"/>
      <c r="L11" s="3"/>
      <c r="M11" s="3"/>
      <c r="N11" s="3"/>
      <c r="O11" s="1">
        <v>4</v>
      </c>
    </row>
    <row r="12" spans="2:15" ht="13.15" customHeight="1">
      <c r="B12" s="10"/>
      <c r="C12" s="489" t="s">
        <v>12</v>
      </c>
      <c r="D12" s="444"/>
      <c r="E12" s="490"/>
      <c r="F12" s="407"/>
      <c r="G12" s="494"/>
      <c r="H12" s="408"/>
      <c r="I12" s="16"/>
      <c r="K12" s="395" t="s">
        <v>13</v>
      </c>
      <c r="L12" s="396"/>
      <c r="M12" s="396"/>
      <c r="N12" s="3"/>
      <c r="O12" s="1">
        <v>5</v>
      </c>
    </row>
    <row r="13" spans="2:15" ht="21" customHeight="1">
      <c r="B13" s="10"/>
      <c r="C13" s="490"/>
      <c r="D13" s="445"/>
      <c r="E13" s="491" t="s">
        <v>14</v>
      </c>
      <c r="F13" s="399" t="s">
        <v>105</v>
      </c>
      <c r="G13" s="448"/>
      <c r="H13" s="400"/>
      <c r="I13" s="16"/>
      <c r="K13" s="396"/>
      <c r="L13" s="396"/>
      <c r="M13" s="396"/>
      <c r="N13" s="3"/>
      <c r="O13" s="1">
        <v>6</v>
      </c>
    </row>
    <row r="14" spans="2:15" ht="15.75" customHeight="1">
      <c r="B14" s="10"/>
      <c r="C14" s="31" t="s">
        <v>106</v>
      </c>
      <c r="D14" s="22"/>
      <c r="E14" s="492"/>
      <c r="F14" s="401" t="s">
        <v>107</v>
      </c>
      <c r="G14" s="449"/>
      <c r="H14" s="402"/>
      <c r="I14" s="16"/>
      <c r="K14" s="396"/>
      <c r="L14" s="396"/>
      <c r="M14" s="396"/>
      <c r="N14" s="3"/>
      <c r="O14" s="1">
        <v>7</v>
      </c>
    </row>
    <row r="15" spans="2:15" ht="9" customHeight="1">
      <c r="B15" s="10"/>
      <c r="C15" s="409"/>
      <c r="D15" s="409"/>
      <c r="E15" s="409"/>
      <c r="F15" s="409"/>
      <c r="G15" s="409"/>
      <c r="H15" s="409"/>
      <c r="I15" s="16"/>
      <c r="K15" s="3"/>
      <c r="L15" s="3"/>
      <c r="M15" s="3"/>
      <c r="N15" s="3"/>
      <c r="O15" s="1">
        <v>8</v>
      </c>
    </row>
    <row r="16" spans="2:15" ht="18.600000000000001" customHeight="1" thickBot="1">
      <c r="B16" s="10"/>
      <c r="C16" s="535" t="s">
        <v>15</v>
      </c>
      <c r="D16" s="535"/>
      <c r="E16" s="535"/>
      <c r="F16" s="535"/>
      <c r="G16" s="535"/>
      <c r="H16" s="535"/>
      <c r="I16" s="16"/>
      <c r="K16" s="3"/>
      <c r="L16" s="3"/>
      <c r="M16" s="3"/>
      <c r="N16" s="3"/>
      <c r="O16" s="1">
        <v>9</v>
      </c>
    </row>
    <row r="17" spans="2:15" ht="38.25" customHeight="1">
      <c r="B17" s="10"/>
      <c r="C17" s="23" t="s">
        <v>16</v>
      </c>
      <c r="D17" s="24" t="s">
        <v>17</v>
      </c>
      <c r="E17" s="473" t="s">
        <v>18</v>
      </c>
      <c r="F17" s="473"/>
      <c r="G17" s="213" t="s">
        <v>19</v>
      </c>
      <c r="H17" s="23" t="s">
        <v>19</v>
      </c>
      <c r="I17" s="16"/>
      <c r="K17" s="536" t="s">
        <v>166</v>
      </c>
      <c r="L17" s="537"/>
      <c r="M17" s="537"/>
      <c r="N17" s="538"/>
      <c r="O17" s="1">
        <v>10</v>
      </c>
    </row>
    <row r="18" spans="2:15">
      <c r="B18" s="10"/>
      <c r="C18" s="26" t="s">
        <v>20</v>
      </c>
      <c r="D18" s="27">
        <v>300</v>
      </c>
      <c r="E18" s="28">
        <f>(D18/D10)*F10</f>
        <v>70</v>
      </c>
      <c r="F18" s="414"/>
      <c r="G18" s="518"/>
      <c r="H18" s="29">
        <f>D18-E18</f>
        <v>230</v>
      </c>
      <c r="I18" s="16"/>
      <c r="K18" s="539"/>
      <c r="L18" s="540"/>
      <c r="M18" s="540"/>
      <c r="N18" s="541"/>
      <c r="O18" s="1">
        <v>11</v>
      </c>
    </row>
    <row r="19" spans="2:15">
      <c r="B19" s="10"/>
      <c r="C19" s="30" t="s">
        <v>21</v>
      </c>
      <c r="D19" s="27">
        <v>2417.6999999999998</v>
      </c>
      <c r="E19" s="28">
        <f>(D19/D10)*F10</f>
        <v>564.12999999999988</v>
      </c>
      <c r="F19" s="516"/>
      <c r="G19" s="519"/>
      <c r="H19" s="29">
        <f t="shared" ref="H19:H31" si="0">D19-E19</f>
        <v>1853.57</v>
      </c>
      <c r="I19" s="16"/>
      <c r="K19" s="539"/>
      <c r="L19" s="540"/>
      <c r="M19" s="540"/>
      <c r="N19" s="541"/>
      <c r="O19" s="1">
        <v>12</v>
      </c>
    </row>
    <row r="20" spans="2:15">
      <c r="B20" s="10"/>
      <c r="C20" s="30" t="s">
        <v>22</v>
      </c>
      <c r="D20" s="27">
        <v>200</v>
      </c>
      <c r="E20" s="28">
        <f>(D20/D10)*F10</f>
        <v>46.666666666666671</v>
      </c>
      <c r="F20" s="516"/>
      <c r="G20" s="519"/>
      <c r="H20" s="29">
        <f t="shared" si="0"/>
        <v>153.33333333333331</v>
      </c>
      <c r="I20" s="16"/>
      <c r="K20" s="539"/>
      <c r="L20" s="540"/>
      <c r="M20" s="540"/>
      <c r="N20" s="541"/>
      <c r="O20" s="1">
        <v>13</v>
      </c>
    </row>
    <row r="21" spans="2:15">
      <c r="B21" s="10"/>
      <c r="C21" s="30" t="s">
        <v>23</v>
      </c>
      <c r="D21" s="27">
        <v>2.77</v>
      </c>
      <c r="E21" s="28">
        <f>(D21/D10)*F10</f>
        <v>0.64633333333333332</v>
      </c>
      <c r="F21" s="516"/>
      <c r="G21" s="519"/>
      <c r="H21" s="29">
        <f>D21-E21</f>
        <v>2.1236666666666668</v>
      </c>
      <c r="I21" s="16"/>
      <c r="K21" s="539"/>
      <c r="L21" s="540"/>
      <c r="M21" s="540"/>
      <c r="N21" s="541"/>
      <c r="O21" s="1">
        <v>14</v>
      </c>
    </row>
    <row r="22" spans="2:15">
      <c r="B22" s="10"/>
      <c r="C22" s="30" t="s">
        <v>24</v>
      </c>
      <c r="D22" s="27">
        <v>29.64</v>
      </c>
      <c r="E22" s="28">
        <f>(D22/D10)*F10</f>
        <v>6.9160000000000004</v>
      </c>
      <c r="F22" s="516"/>
      <c r="G22" s="519"/>
      <c r="H22" s="29">
        <f t="shared" si="0"/>
        <v>22.724</v>
      </c>
      <c r="I22" s="16"/>
      <c r="K22" s="539"/>
      <c r="L22" s="540"/>
      <c r="M22" s="540"/>
      <c r="N22" s="541"/>
      <c r="O22" s="1">
        <v>15</v>
      </c>
    </row>
    <row r="23" spans="2:15">
      <c r="B23" s="10"/>
      <c r="C23" s="30" t="s">
        <v>25</v>
      </c>
      <c r="D23" s="27">
        <v>0</v>
      </c>
      <c r="E23" s="28">
        <f>(D23/D10)*F10</f>
        <v>0</v>
      </c>
      <c r="F23" s="516"/>
      <c r="G23" s="519"/>
      <c r="H23" s="29">
        <f t="shared" si="0"/>
        <v>0</v>
      </c>
      <c r="I23" s="16"/>
      <c r="K23" s="539"/>
      <c r="L23" s="540"/>
      <c r="M23" s="540"/>
      <c r="N23" s="541"/>
      <c r="O23" s="1">
        <v>16</v>
      </c>
    </row>
    <row r="24" spans="2:15">
      <c r="B24" s="10"/>
      <c r="C24" s="31" t="s">
        <v>26</v>
      </c>
      <c r="D24" s="27">
        <v>0</v>
      </c>
      <c r="E24" s="28">
        <f>(D24/D10)*F10</f>
        <v>0</v>
      </c>
      <c r="F24" s="516"/>
      <c r="G24" s="519"/>
      <c r="H24" s="29">
        <f t="shared" si="0"/>
        <v>0</v>
      </c>
      <c r="I24" s="16"/>
      <c r="K24" s="539"/>
      <c r="L24" s="540"/>
      <c r="M24" s="540"/>
      <c r="N24" s="541"/>
      <c r="O24" s="1">
        <v>17</v>
      </c>
    </row>
    <row r="25" spans="2:15">
      <c r="B25" s="10"/>
      <c r="C25" s="30" t="s">
        <v>27</v>
      </c>
      <c r="D25" s="27">
        <v>0</v>
      </c>
      <c r="E25" s="28">
        <f>(D25/D10)*F10</f>
        <v>0</v>
      </c>
      <c r="F25" s="516"/>
      <c r="G25" s="519"/>
      <c r="H25" s="29">
        <f t="shared" si="0"/>
        <v>0</v>
      </c>
      <c r="I25" s="16"/>
      <c r="K25" s="539"/>
      <c r="L25" s="540"/>
      <c r="M25" s="540"/>
      <c r="N25" s="541"/>
      <c r="O25" s="1">
        <v>18</v>
      </c>
    </row>
    <row r="26" spans="2:15">
      <c r="B26" s="10"/>
      <c r="C26" s="30" t="s">
        <v>28</v>
      </c>
      <c r="D26" s="27">
        <v>0</v>
      </c>
      <c r="E26" s="28">
        <f>(D26/D10)*F10</f>
        <v>0</v>
      </c>
      <c r="F26" s="516"/>
      <c r="G26" s="519"/>
      <c r="H26" s="29">
        <f t="shared" si="0"/>
        <v>0</v>
      </c>
      <c r="I26" s="16"/>
      <c r="K26" s="539"/>
      <c r="L26" s="540"/>
      <c r="M26" s="540"/>
      <c r="N26" s="541"/>
      <c r="O26" s="1">
        <v>19</v>
      </c>
    </row>
    <row r="27" spans="2:15">
      <c r="B27" s="10"/>
      <c r="C27" s="30" t="s">
        <v>29</v>
      </c>
      <c r="D27" s="27">
        <v>0</v>
      </c>
      <c r="E27" s="28">
        <f>(D27/D10)*F10</f>
        <v>0</v>
      </c>
      <c r="F27" s="516"/>
      <c r="G27" s="519"/>
      <c r="H27" s="29">
        <f>D27-E27</f>
        <v>0</v>
      </c>
      <c r="I27" s="16"/>
      <c r="K27" s="539"/>
      <c r="L27" s="540"/>
      <c r="M27" s="540"/>
      <c r="N27" s="541"/>
      <c r="O27" s="1">
        <v>20</v>
      </c>
    </row>
    <row r="28" spans="2:15">
      <c r="B28" s="10"/>
      <c r="C28" s="30" t="s">
        <v>30</v>
      </c>
      <c r="D28" s="27">
        <v>1210.1300000000001</v>
      </c>
      <c r="E28" s="28">
        <f>(D28/D10)*F10</f>
        <v>282.36366666666669</v>
      </c>
      <c r="F28" s="516"/>
      <c r="G28" s="519"/>
      <c r="H28" s="29">
        <f t="shared" si="0"/>
        <v>927.76633333333348</v>
      </c>
      <c r="I28" s="16"/>
      <c r="K28" s="539"/>
      <c r="L28" s="540"/>
      <c r="M28" s="540"/>
      <c r="N28" s="541"/>
      <c r="O28" s="1">
        <v>21</v>
      </c>
    </row>
    <row r="29" spans="2:15">
      <c r="B29" s="10"/>
      <c r="C29" s="30" t="s">
        <v>31</v>
      </c>
      <c r="D29" s="27">
        <v>0</v>
      </c>
      <c r="E29" s="28">
        <f>(D29/D10)*F10</f>
        <v>0</v>
      </c>
      <c r="F29" s="516"/>
      <c r="G29" s="519"/>
      <c r="H29" s="29">
        <f t="shared" si="0"/>
        <v>0</v>
      </c>
      <c r="I29" s="16"/>
      <c r="K29" s="539"/>
      <c r="L29" s="540"/>
      <c r="M29" s="540"/>
      <c r="N29" s="541"/>
      <c r="O29" s="1">
        <v>22</v>
      </c>
    </row>
    <row r="30" spans="2:15" ht="15.75" thickBot="1">
      <c r="B30" s="10"/>
      <c r="C30" s="30" t="s">
        <v>32</v>
      </c>
      <c r="D30" s="27">
        <v>0</v>
      </c>
      <c r="E30" s="28">
        <f>(D30/D10)*F10</f>
        <v>0</v>
      </c>
      <c r="F30" s="516"/>
      <c r="G30" s="519"/>
      <c r="H30" s="29">
        <f t="shared" si="0"/>
        <v>0</v>
      </c>
      <c r="I30" s="16"/>
      <c r="K30" s="542"/>
      <c r="L30" s="543"/>
      <c r="M30" s="543"/>
      <c r="N30" s="544"/>
      <c r="O30" s="1">
        <v>23</v>
      </c>
    </row>
    <row r="31" spans="2:15" ht="15.75" thickBot="1">
      <c r="B31" s="10"/>
      <c r="C31" s="31" t="s">
        <v>33</v>
      </c>
      <c r="D31" s="27">
        <v>600</v>
      </c>
      <c r="E31" s="28">
        <f>(D31/D10)*F10</f>
        <v>140</v>
      </c>
      <c r="F31" s="516"/>
      <c r="G31" s="519"/>
      <c r="H31" s="29">
        <f t="shared" si="0"/>
        <v>460</v>
      </c>
      <c r="I31" s="16"/>
      <c r="J31" s="32"/>
      <c r="K31" s="3"/>
      <c r="L31" s="3"/>
      <c r="M31" s="3"/>
      <c r="N31" s="3"/>
      <c r="O31" s="1">
        <v>24</v>
      </c>
    </row>
    <row r="32" spans="2:15" ht="15.75" thickBot="1">
      <c r="B32" s="10"/>
      <c r="C32" s="33" t="s">
        <v>34</v>
      </c>
      <c r="D32" s="27">
        <v>200</v>
      </c>
      <c r="E32" s="28">
        <f>D32</f>
        <v>200</v>
      </c>
      <c r="F32" s="516"/>
      <c r="G32" s="519"/>
      <c r="H32" s="34">
        <f>0</f>
        <v>0</v>
      </c>
      <c r="I32" s="16"/>
      <c r="J32" s="32"/>
      <c r="K32" s="35" t="s">
        <v>35</v>
      </c>
      <c r="L32" s="36"/>
      <c r="M32" s="36"/>
      <c r="N32" s="37"/>
      <c r="O32" s="1">
        <v>25</v>
      </c>
    </row>
    <row r="33" spans="2:15" ht="15.75" thickBot="1">
      <c r="B33" s="10"/>
      <c r="C33" s="33" t="s">
        <v>36</v>
      </c>
      <c r="D33" s="27">
        <v>0</v>
      </c>
      <c r="E33" s="28">
        <f>D33</f>
        <v>0</v>
      </c>
      <c r="F33" s="516"/>
      <c r="G33" s="519"/>
      <c r="H33" s="34">
        <f>0</f>
        <v>0</v>
      </c>
      <c r="I33" s="16"/>
      <c r="J33" s="32"/>
      <c r="K33" s="35" t="s">
        <v>35</v>
      </c>
      <c r="L33" s="197"/>
      <c r="M33" s="197"/>
      <c r="N33" s="198"/>
      <c r="O33" s="1">
        <v>26</v>
      </c>
    </row>
    <row r="34" spans="2:15" ht="15.75" thickBot="1">
      <c r="B34" s="10"/>
      <c r="C34" s="33" t="s">
        <v>37</v>
      </c>
      <c r="D34" s="27">
        <v>300</v>
      </c>
      <c r="E34" s="28">
        <f>D34</f>
        <v>300</v>
      </c>
      <c r="F34" s="516"/>
      <c r="G34" s="519"/>
      <c r="H34" s="34">
        <f>0</f>
        <v>0</v>
      </c>
      <c r="I34" s="16"/>
      <c r="K34" s="35" t="s">
        <v>35</v>
      </c>
      <c r="L34" s="197"/>
      <c r="M34" s="197"/>
      <c r="N34" s="198"/>
      <c r="O34" s="1">
        <v>27</v>
      </c>
    </row>
    <row r="35" spans="2:15">
      <c r="B35" s="10"/>
      <c r="C35" s="30" t="s">
        <v>38</v>
      </c>
      <c r="D35" s="27">
        <v>0</v>
      </c>
      <c r="E35" s="28">
        <f>(D35/D10)*F10</f>
        <v>0</v>
      </c>
      <c r="F35" s="516"/>
      <c r="G35" s="519"/>
      <c r="H35" s="38">
        <f>D35-E35</f>
        <v>0</v>
      </c>
      <c r="I35" s="16"/>
      <c r="K35" s="3"/>
      <c r="L35" s="3"/>
      <c r="M35" s="3"/>
      <c r="N35" s="3"/>
      <c r="O35" s="1">
        <v>28</v>
      </c>
    </row>
    <row r="36" spans="2:15">
      <c r="B36" s="10"/>
      <c r="C36" s="30" t="s">
        <v>155</v>
      </c>
      <c r="D36" s="27">
        <v>410.2</v>
      </c>
      <c r="E36" s="28">
        <f>(D36/D10)*F10</f>
        <v>95.713333333333338</v>
      </c>
      <c r="F36" s="516"/>
      <c r="G36" s="519"/>
      <c r="H36" s="38">
        <f>D36-E36</f>
        <v>314.48666666666668</v>
      </c>
      <c r="I36" s="16"/>
      <c r="K36" s="3"/>
      <c r="L36" s="3"/>
      <c r="M36" s="3"/>
      <c r="N36" s="3"/>
      <c r="O36" s="1">
        <v>29</v>
      </c>
    </row>
    <row r="37" spans="2:15">
      <c r="B37" s="10"/>
      <c r="C37" s="39" t="s">
        <v>156</v>
      </c>
      <c r="D37" s="27">
        <v>279.68</v>
      </c>
      <c r="E37" s="28">
        <f>(D37/D10)*F10</f>
        <v>65.25866666666667</v>
      </c>
      <c r="F37" s="516"/>
      <c r="G37" s="519"/>
      <c r="H37" s="38">
        <f>D37-E37</f>
        <v>214.42133333333334</v>
      </c>
      <c r="I37" s="16"/>
      <c r="K37" s="3"/>
      <c r="L37" s="3"/>
      <c r="M37" s="3"/>
      <c r="N37" s="3"/>
      <c r="O37" s="1">
        <v>30</v>
      </c>
    </row>
    <row r="38" spans="2:15">
      <c r="B38" s="10"/>
      <c r="C38" s="39" t="s">
        <v>213</v>
      </c>
      <c r="D38" s="27">
        <v>0</v>
      </c>
      <c r="E38" s="28">
        <f>(D38/D10)*F10</f>
        <v>0</v>
      </c>
      <c r="F38" s="516"/>
      <c r="G38" s="519"/>
      <c r="H38" s="38">
        <f>D38-E38</f>
        <v>0</v>
      </c>
      <c r="I38" s="16"/>
      <c r="K38" s="3"/>
      <c r="L38" s="3"/>
      <c r="M38" s="3"/>
      <c r="N38" s="3"/>
      <c r="O38" s="1">
        <v>31</v>
      </c>
    </row>
    <row r="39" spans="2:15">
      <c r="B39" s="10"/>
      <c r="C39" s="30" t="s">
        <v>157</v>
      </c>
      <c r="D39" s="40">
        <v>0</v>
      </c>
      <c r="E39" s="28">
        <f>(D39/D10)*F10</f>
        <v>0</v>
      </c>
      <c r="F39" s="516"/>
      <c r="G39" s="519"/>
      <c r="H39" s="38">
        <f>D39-E39</f>
        <v>0</v>
      </c>
      <c r="I39" s="16"/>
      <c r="K39" s="3"/>
      <c r="L39" s="3"/>
      <c r="M39" s="3"/>
      <c r="N39" s="3"/>
      <c r="O39" s="1">
        <v>32</v>
      </c>
    </row>
    <row r="40" spans="2:15" ht="22.15" customHeight="1">
      <c r="B40" s="10"/>
      <c r="C40" s="41" t="s">
        <v>42</v>
      </c>
      <c r="D40" s="42">
        <f>ROUND(SUM(D18:D39),2)</f>
        <v>5950.12</v>
      </c>
      <c r="E40" s="43">
        <f>ROUND(SUM(E18:E39),2)</f>
        <v>1771.69</v>
      </c>
      <c r="F40" s="517"/>
      <c r="G40" s="520"/>
      <c r="H40" s="44">
        <f>ROUND(SUM(H18:H39),2)</f>
        <v>4178.43</v>
      </c>
      <c r="I40" s="16"/>
      <c r="K40" s="3"/>
      <c r="L40" s="3"/>
      <c r="M40" s="3"/>
      <c r="N40" s="3"/>
      <c r="O40" s="1">
        <v>33</v>
      </c>
    </row>
    <row r="41" spans="2:15" ht="9.75" customHeight="1">
      <c r="B41" s="10"/>
      <c r="C41" s="394"/>
      <c r="D41" s="394"/>
      <c r="E41" s="394"/>
      <c r="F41" s="394"/>
      <c r="G41" s="394"/>
      <c r="H41" s="394"/>
      <c r="I41" s="16"/>
      <c r="K41" s="3"/>
      <c r="L41" s="3"/>
      <c r="M41" s="45"/>
      <c r="N41" s="3"/>
      <c r="O41" s="1">
        <v>34</v>
      </c>
    </row>
    <row r="42" spans="2:15" ht="22.9" customHeight="1" thickBot="1">
      <c r="B42" s="10"/>
      <c r="C42" s="387" t="s">
        <v>43</v>
      </c>
      <c r="D42" s="387"/>
      <c r="E42" s="387"/>
      <c r="F42" s="387"/>
      <c r="G42" s="387"/>
      <c r="H42" s="387"/>
      <c r="I42" s="16"/>
      <c r="K42" s="3"/>
      <c r="L42" s="3"/>
      <c r="M42" s="3"/>
      <c r="N42" s="3"/>
      <c r="O42" s="1">
        <v>35</v>
      </c>
    </row>
    <row r="43" spans="2:15" ht="57">
      <c r="B43" s="10"/>
      <c r="C43" s="193" t="s">
        <v>16</v>
      </c>
      <c r="D43" s="193" t="s">
        <v>44</v>
      </c>
      <c r="E43" s="23" t="s">
        <v>45</v>
      </c>
      <c r="F43" s="23"/>
      <c r="G43" s="214" t="s">
        <v>19</v>
      </c>
      <c r="H43" s="23" t="s">
        <v>46</v>
      </c>
      <c r="I43" s="16"/>
      <c r="K43" s="545" t="s">
        <v>165</v>
      </c>
      <c r="L43" s="546"/>
      <c r="M43" s="546"/>
      <c r="N43" s="521">
        <f>SUM(H44:H49)</f>
        <v>882.86000000000013</v>
      </c>
    </row>
    <row r="44" spans="2:15">
      <c r="B44" s="10"/>
      <c r="C44" s="30" t="s">
        <v>47</v>
      </c>
      <c r="D44" s="46">
        <v>46.71</v>
      </c>
      <c r="E44" s="47">
        <f>ROUND((D44/D10)*F10,2)</f>
        <v>10.9</v>
      </c>
      <c r="F44" s="48"/>
      <c r="G44" s="200"/>
      <c r="H44" s="215">
        <f>ROUND(D44-E44,2)</f>
        <v>35.81</v>
      </c>
      <c r="I44" s="16"/>
      <c r="K44" s="547"/>
      <c r="L44" s="548"/>
      <c r="M44" s="548"/>
      <c r="N44" s="522"/>
    </row>
    <row r="45" spans="2:15">
      <c r="B45" s="10"/>
      <c r="C45" s="30" t="s">
        <v>48</v>
      </c>
      <c r="D45" s="27">
        <v>41.18</v>
      </c>
      <c r="E45" s="47">
        <f>D45</f>
        <v>41.18</v>
      </c>
      <c r="F45" s="48"/>
      <c r="G45" s="200"/>
      <c r="H45" s="215">
        <f>ROUND(D45-E45,2)</f>
        <v>0</v>
      </c>
      <c r="I45" s="16"/>
      <c r="K45" s="547"/>
      <c r="L45" s="548"/>
      <c r="M45" s="548"/>
      <c r="N45" s="522"/>
    </row>
    <row r="46" spans="2:15">
      <c r="B46" s="10"/>
      <c r="C46" s="30" t="s">
        <v>155</v>
      </c>
      <c r="D46" s="46">
        <v>300</v>
      </c>
      <c r="E46" s="47">
        <f>ROUND((D46/30)*F10,2)</f>
        <v>70</v>
      </c>
      <c r="F46" s="48"/>
      <c r="G46" s="201">
        <f>E46/30*(30-F7)</f>
        <v>28</v>
      </c>
      <c r="H46" s="215">
        <f>D46-E46</f>
        <v>230</v>
      </c>
      <c r="I46" s="16"/>
      <c r="K46" s="547"/>
      <c r="L46" s="548"/>
      <c r="M46" s="548"/>
      <c r="N46" s="522"/>
    </row>
    <row r="47" spans="2:15">
      <c r="B47" s="10"/>
      <c r="C47" s="30" t="s">
        <v>160</v>
      </c>
      <c r="D47" s="46">
        <v>337.61</v>
      </c>
      <c r="E47" s="47">
        <f>ROUND((D47/30)*F10,2)</f>
        <v>78.78</v>
      </c>
      <c r="F47" s="48"/>
      <c r="G47" s="38">
        <f>E47/30*(30-F7)</f>
        <v>31.512</v>
      </c>
      <c r="H47" s="215">
        <f>D47-E47</f>
        <v>258.83000000000004</v>
      </c>
      <c r="I47" s="16"/>
      <c r="K47" s="547"/>
      <c r="L47" s="548"/>
      <c r="M47" s="548"/>
      <c r="N47" s="522"/>
    </row>
    <row r="48" spans="2:15">
      <c r="B48" s="10"/>
      <c r="C48" s="31" t="s">
        <v>161</v>
      </c>
      <c r="D48" s="27">
        <f>D37</f>
        <v>279.68</v>
      </c>
      <c r="E48" s="47">
        <f>ROUND((D48/30)*F10,2)</f>
        <v>65.260000000000005</v>
      </c>
      <c r="F48" s="48"/>
      <c r="G48" s="201">
        <f>E48/30*(30-F7)</f>
        <v>26.104000000000003</v>
      </c>
      <c r="H48" s="215">
        <f>D48-E48</f>
        <v>214.42000000000002</v>
      </c>
      <c r="I48" s="16"/>
      <c r="K48" s="547"/>
      <c r="L48" s="548"/>
      <c r="M48" s="548"/>
      <c r="N48" s="522"/>
    </row>
    <row r="49" spans="2:14" ht="15.75" thickBot="1">
      <c r="B49" s="10"/>
      <c r="C49" s="31" t="s">
        <v>162</v>
      </c>
      <c r="D49" s="27">
        <v>187.56</v>
      </c>
      <c r="E49" s="47">
        <f>ROUND((D49/30)*F10,2)</f>
        <v>43.76</v>
      </c>
      <c r="F49" s="48"/>
      <c r="G49" s="38">
        <f>E49/30*(30-F7)</f>
        <v>17.503999999999998</v>
      </c>
      <c r="H49" s="215">
        <f>ROUND(D49-E49,2)</f>
        <v>143.80000000000001</v>
      </c>
      <c r="I49" s="16"/>
      <c r="K49" s="549"/>
      <c r="L49" s="550"/>
      <c r="M49" s="550"/>
      <c r="N49" s="523"/>
    </row>
    <row r="50" spans="2:14" ht="15.75" thickBot="1">
      <c r="B50" s="10"/>
      <c r="C50" s="49" t="s">
        <v>51</v>
      </c>
      <c r="D50" s="50">
        <v>20</v>
      </c>
      <c r="E50" s="47">
        <f>D50</f>
        <v>20</v>
      </c>
      <c r="F50" s="51"/>
      <c r="G50" s="202">
        <f>0</f>
        <v>0</v>
      </c>
      <c r="H50" s="34">
        <f>D50</f>
        <v>20</v>
      </c>
      <c r="I50" s="16"/>
      <c r="K50" s="35" t="s">
        <v>35</v>
      </c>
      <c r="L50" s="36"/>
      <c r="M50" s="36"/>
      <c r="N50" s="37"/>
    </row>
    <row r="51" spans="2:14" ht="15.75" thickBot="1">
      <c r="B51" s="10"/>
      <c r="C51" s="49" t="s">
        <v>53</v>
      </c>
      <c r="D51" s="50">
        <v>20</v>
      </c>
      <c r="E51" s="47">
        <f>D51</f>
        <v>20</v>
      </c>
      <c r="F51" s="51"/>
      <c r="G51" s="202">
        <f>0</f>
        <v>0</v>
      </c>
      <c r="H51" s="34">
        <f>D51</f>
        <v>20</v>
      </c>
      <c r="I51" s="16"/>
      <c r="K51" s="35" t="s">
        <v>35</v>
      </c>
      <c r="L51" s="36"/>
      <c r="M51" s="36"/>
      <c r="N51" s="37"/>
    </row>
    <row r="52" spans="2:14" ht="14.25" customHeight="1">
      <c r="B52" s="10"/>
      <c r="C52" s="30" t="s">
        <v>54</v>
      </c>
      <c r="D52" s="46">
        <v>30</v>
      </c>
      <c r="E52" s="47">
        <f>ROUND((D52/D10)*F10,2)</f>
        <v>7</v>
      </c>
      <c r="F52" s="48"/>
      <c r="G52" s="200"/>
      <c r="H52" s="29">
        <f>ROUND(D52-E52,2)</f>
        <v>23</v>
      </c>
      <c r="I52" s="16"/>
      <c r="K52" s="216"/>
      <c r="L52" s="217"/>
      <c r="M52" s="217"/>
      <c r="N52" s="218"/>
    </row>
    <row r="53" spans="2:14" ht="14.25" customHeight="1">
      <c r="B53" s="10"/>
      <c r="C53" s="30"/>
      <c r="D53" s="50">
        <v>60</v>
      </c>
      <c r="E53" s="47">
        <f>ROUND((D53/D10)*F10,2)</f>
        <v>14</v>
      </c>
      <c r="F53" s="48"/>
      <c r="G53" s="200"/>
      <c r="H53" s="29">
        <f>ROUND(D53-E53,2)</f>
        <v>46</v>
      </c>
      <c r="I53" s="16"/>
      <c r="K53" s="216"/>
      <c r="L53" s="217"/>
      <c r="M53" s="217"/>
      <c r="N53" s="218"/>
    </row>
    <row r="54" spans="2:14">
      <c r="B54" s="10"/>
      <c r="C54" s="30" t="s">
        <v>55</v>
      </c>
      <c r="D54" s="27">
        <v>20</v>
      </c>
      <c r="E54" s="47">
        <f>ROUND((D54/D10)*F10,2)</f>
        <v>4.67</v>
      </c>
      <c r="F54" s="48"/>
      <c r="G54" s="200"/>
      <c r="H54" s="29">
        <f>ROUND(D54-E54,2)</f>
        <v>15.33</v>
      </c>
      <c r="I54" s="16"/>
      <c r="K54" s="217"/>
      <c r="L54" s="217"/>
      <c r="M54" s="217"/>
      <c r="N54" s="218"/>
    </row>
    <row r="55" spans="2:14" ht="17.25">
      <c r="B55" s="10"/>
      <c r="C55" s="52" t="s">
        <v>56</v>
      </c>
      <c r="D55" s="42">
        <f>ROUND(SUM(D44:D54),2)</f>
        <v>1342.74</v>
      </c>
      <c r="E55" s="53">
        <f>ROUND(SUM(E44:E54),2)</f>
        <v>375.55</v>
      </c>
      <c r="F55" s="53"/>
      <c r="G55" s="53"/>
      <c r="H55" s="42">
        <f>ROUND(SUM(H44:H54),2)</f>
        <v>1007.19</v>
      </c>
      <c r="I55" s="16"/>
      <c r="K55" s="219"/>
      <c r="L55" s="219"/>
      <c r="M55" s="219"/>
      <c r="N55" s="220"/>
    </row>
    <row r="56" spans="2:14" ht="30" customHeight="1">
      <c r="B56" s="10"/>
      <c r="C56" s="54" t="s">
        <v>57</v>
      </c>
      <c r="D56" s="55">
        <f>ROUND(D40-D55,2)</f>
        <v>4607.38</v>
      </c>
      <c r="E56" s="56"/>
      <c r="F56" s="56"/>
      <c r="G56" s="56"/>
      <c r="H56" s="56"/>
      <c r="I56" s="16"/>
      <c r="K56" s="219"/>
      <c r="L56" s="219"/>
      <c r="M56" s="219"/>
      <c r="N56" s="220"/>
    </row>
    <row r="57" spans="2:14" ht="21.75" customHeight="1">
      <c r="B57" s="10"/>
      <c r="C57" s="221"/>
      <c r="D57" s="222"/>
      <c r="E57" s="59"/>
      <c r="F57" s="60"/>
      <c r="G57" s="205"/>
      <c r="H57" s="61"/>
      <c r="I57" s="16"/>
      <c r="K57" s="219"/>
      <c r="L57" s="219"/>
      <c r="M57" s="219"/>
      <c r="N57" s="220"/>
    </row>
    <row r="58" spans="2:14" ht="28.5" customHeight="1">
      <c r="B58" s="10"/>
      <c r="C58" s="62"/>
      <c r="D58" s="206" t="s">
        <v>58</v>
      </c>
      <c r="E58" s="64" t="s">
        <v>59</v>
      </c>
      <c r="F58" s="65"/>
      <c r="G58" s="207" t="s">
        <v>60</v>
      </c>
      <c r="H58" s="64" t="s">
        <v>60</v>
      </c>
      <c r="I58" s="16"/>
      <c r="K58" s="219"/>
      <c r="L58" s="219"/>
      <c r="M58" s="219"/>
      <c r="N58" s="220"/>
    </row>
    <row r="59" spans="2:14" ht="28.5" customHeight="1">
      <c r="B59" s="10"/>
      <c r="C59" s="66" t="s">
        <v>61</v>
      </c>
      <c r="D59" s="67">
        <v>44129</v>
      </c>
      <c r="E59" s="68">
        <v>44129</v>
      </c>
      <c r="F59" s="69" t="e">
        <f>H41+#REF!+#REF!+#REF!+#REF!+#REF!+H42+H43+H49+H55</f>
        <v>#REF!</v>
      </c>
      <c r="G59" s="208">
        <v>20</v>
      </c>
      <c r="H59" s="70">
        <v>0</v>
      </c>
      <c r="I59" s="16"/>
      <c r="K59" s="219"/>
      <c r="L59" s="219"/>
      <c r="M59" s="219"/>
      <c r="N59" s="220"/>
    </row>
    <row r="60" spans="2:14" ht="26.25" customHeight="1">
      <c r="B60" s="10"/>
      <c r="C60" s="533"/>
      <c r="D60" s="533"/>
      <c r="E60" s="533"/>
      <c r="F60" s="60"/>
      <c r="G60" s="205"/>
      <c r="H60" s="59"/>
      <c r="I60" s="16"/>
    </row>
    <row r="61" spans="2:14" ht="28.9" customHeight="1">
      <c r="B61" s="10"/>
      <c r="C61" s="390" t="s">
        <v>62</v>
      </c>
      <c r="D61" s="391"/>
      <c r="E61" s="73">
        <f>ROUND(H40+H59-H52-H53-H54,2)</f>
        <v>4094.1</v>
      </c>
      <c r="F61" s="71"/>
      <c r="G61" s="71"/>
      <c r="H61" s="74"/>
      <c r="I61" s="16"/>
    </row>
    <row r="62" spans="2:14" ht="24" customHeight="1">
      <c r="B62" s="10"/>
      <c r="C62" s="392" t="s">
        <v>63</v>
      </c>
      <c r="D62" s="393"/>
      <c r="E62" s="393"/>
      <c r="F62" s="393"/>
      <c r="G62" s="534"/>
      <c r="H62" s="44">
        <f>ROUND(H40-N43-H52-H53-H54,2)</f>
        <v>3211.24</v>
      </c>
      <c r="I62" s="75"/>
    </row>
    <row r="63" spans="2:14" ht="13.15" customHeight="1">
      <c r="B63" s="10"/>
      <c r="C63" s="223"/>
      <c r="D63" s="224"/>
      <c r="E63" s="224"/>
      <c r="F63" s="224"/>
      <c r="G63" s="224"/>
      <c r="H63" s="225"/>
      <c r="I63" s="75"/>
    </row>
    <row r="64" spans="2:14" ht="24" customHeight="1">
      <c r="B64" s="10"/>
      <c r="C64" s="376" t="s">
        <v>64</v>
      </c>
      <c r="D64" s="377"/>
      <c r="E64" s="377"/>
      <c r="F64" s="377"/>
      <c r="G64" s="377"/>
      <c r="H64" s="378"/>
      <c r="I64" s="75"/>
    </row>
    <row r="65" spans="1:9" ht="79.900000000000006" customHeight="1">
      <c r="B65" s="10"/>
      <c r="C65" s="379" t="s">
        <v>65</v>
      </c>
      <c r="D65" s="380"/>
      <c r="E65" s="380"/>
      <c r="F65" s="380"/>
      <c r="G65" s="380"/>
      <c r="H65" s="381"/>
      <c r="I65" s="75"/>
    </row>
    <row r="66" spans="1:9" ht="35.25" customHeight="1" thickBot="1">
      <c r="B66" s="10"/>
      <c r="C66" s="382" t="s">
        <v>66</v>
      </c>
      <c r="D66" s="383"/>
      <c r="E66" s="383"/>
      <c r="F66" s="383"/>
      <c r="G66" s="383"/>
      <c r="H66" s="384"/>
      <c r="I66" s="75"/>
    </row>
    <row r="67" spans="1:9" ht="23.25" customHeight="1" thickBot="1">
      <c r="B67" s="79"/>
      <c r="C67" s="226" t="s">
        <v>89</v>
      </c>
      <c r="D67" s="226" t="s">
        <v>67</v>
      </c>
      <c r="E67" s="226" t="s">
        <v>68</v>
      </c>
      <c r="F67" s="227" t="s">
        <v>69</v>
      </c>
      <c r="G67" s="228" t="s">
        <v>70</v>
      </c>
      <c r="H67" s="229" t="s">
        <v>70</v>
      </c>
      <c r="I67" s="16"/>
    </row>
    <row r="68" spans="1:9" ht="23.25" customHeight="1">
      <c r="B68" s="79"/>
      <c r="C68" s="83"/>
      <c r="D68" s="84"/>
      <c r="E68" s="85" t="s">
        <v>71</v>
      </c>
      <c r="F68" s="84"/>
      <c r="G68" s="85"/>
      <c r="H68" s="86" t="s">
        <v>72</v>
      </c>
      <c r="I68" s="16"/>
    </row>
    <row r="69" spans="1:9" ht="23.25" customHeight="1">
      <c r="B69" s="79"/>
      <c r="C69" s="232" t="s">
        <v>73</v>
      </c>
      <c r="D69" s="210"/>
      <c r="E69" s="551"/>
      <c r="F69" s="552"/>
      <c r="G69" s="87"/>
      <c r="H69" s="89"/>
      <c r="I69" s="16"/>
    </row>
    <row r="70" spans="1:9" ht="23.25" customHeight="1">
      <c r="B70" s="79"/>
      <c r="C70" s="232" t="s">
        <v>126</v>
      </c>
      <c r="D70" s="210"/>
      <c r="E70" s="551"/>
      <c r="F70" s="552"/>
      <c r="G70" s="87"/>
      <c r="H70" s="89"/>
      <c r="I70" s="16"/>
    </row>
    <row r="71" spans="1:9" ht="27" customHeight="1">
      <c r="B71" s="79"/>
      <c r="C71" s="232" t="s">
        <v>127</v>
      </c>
      <c r="D71" s="210"/>
      <c r="E71" s="551"/>
      <c r="F71" s="552"/>
      <c r="G71" s="87"/>
      <c r="H71" s="89"/>
      <c r="I71" s="16"/>
    </row>
    <row r="72" spans="1:9" ht="15.75" thickBot="1">
      <c r="A72" s="16"/>
      <c r="B72" s="8"/>
      <c r="C72" s="233" t="s">
        <v>128</v>
      </c>
      <c r="D72" s="90" t="s">
        <v>90</v>
      </c>
      <c r="E72" s="365" t="str">
        <f>D72</f>
        <v>.…/…./2024</v>
      </c>
      <c r="F72" s="45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38">
    <mergeCell ref="E71:F71"/>
    <mergeCell ref="E72:F72"/>
    <mergeCell ref="C62:G62"/>
    <mergeCell ref="C64:H64"/>
    <mergeCell ref="C65:H65"/>
    <mergeCell ref="C66:H66"/>
    <mergeCell ref="E69:F69"/>
    <mergeCell ref="E70:F70"/>
    <mergeCell ref="C61:D61"/>
    <mergeCell ref="C15:H15"/>
    <mergeCell ref="C16:H16"/>
    <mergeCell ref="E17:F17"/>
    <mergeCell ref="K17:N30"/>
    <mergeCell ref="F18:F40"/>
    <mergeCell ref="G18:G40"/>
    <mergeCell ref="C41:H41"/>
    <mergeCell ref="C42:H42"/>
    <mergeCell ref="K43:M49"/>
    <mergeCell ref="N43:N49"/>
    <mergeCell ref="C60:E60"/>
    <mergeCell ref="C12:C13"/>
    <mergeCell ref="D12:D13"/>
    <mergeCell ref="K12:M14"/>
    <mergeCell ref="E13:E14"/>
    <mergeCell ref="F13:H13"/>
    <mergeCell ref="F14:H14"/>
    <mergeCell ref="E11:E12"/>
    <mergeCell ref="F11:H12"/>
    <mergeCell ref="F7:H7"/>
    <mergeCell ref="K7:M9"/>
    <mergeCell ref="F8:H8"/>
    <mergeCell ref="F9:H9"/>
    <mergeCell ref="F10:H10"/>
    <mergeCell ref="F6:H6"/>
    <mergeCell ref="C2:I2"/>
    <mergeCell ref="C3:H3"/>
    <mergeCell ref="C4:H4"/>
    <mergeCell ref="C5:H5"/>
  </mergeCells>
  <dataValidations count="3">
    <dataValidation type="list" allowBlank="1" showInputMessage="1" showErrorMessage="1" sqref="F7:H7" xr:uid="{3D24F72F-6745-480B-85A6-B1DB601DCAB4}">
      <formula1>$O$8:$O$42</formula1>
    </dataValidation>
    <dataValidation type="list" errorStyle="information" allowBlank="1" showInputMessage="1" showErrorMessage="1" error="En az 1 Gün_x000a_En fazla 29 Gün girilebilir." sqref="F10:H10" xr:uid="{618638A5-3335-4F95-877D-B92134464BC1}">
      <formula1>$O$8:$O$36</formula1>
    </dataValidation>
    <dataValidation type="list" allowBlank="1" showInputMessage="1" showErrorMessage="1" sqref="F6:H6" xr:uid="{35EFB84B-7801-42F0-87C6-110F321C9BEB}">
      <formula1>$O$2:$O$5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486C-A476-4120-B851-66E7A93BAFC2}">
  <sheetPr>
    <tabColor theme="8" tint="0.39997558519241921"/>
  </sheetPr>
  <dimension ref="A1:L71"/>
  <sheetViews>
    <sheetView workbookViewId="0">
      <selection activeCell="C6" sqref="C6"/>
    </sheetView>
  </sheetViews>
  <sheetFormatPr defaultRowHeight="15"/>
  <cols>
    <col min="2" max="2" width="30.5703125" bestFit="1" customWidth="1"/>
    <col min="3" max="3" width="22.42578125" bestFit="1" customWidth="1"/>
    <col min="4" max="4" width="25.5703125" bestFit="1" customWidth="1"/>
    <col min="5" max="5" width="16.42578125" hidden="1" customWidth="1"/>
    <col min="6" max="6" width="35.5703125" customWidth="1"/>
    <col min="7" max="7" width="3.5703125" customWidth="1"/>
  </cols>
  <sheetData>
    <row r="1" spans="1:12" ht="15.75" thickBot="1">
      <c r="A1" s="1"/>
      <c r="B1" s="1"/>
      <c r="C1" s="1"/>
      <c r="D1" s="1"/>
      <c r="E1" s="1"/>
      <c r="F1" s="1"/>
      <c r="G1" s="1"/>
      <c r="H1" s="1"/>
      <c r="L1" s="1"/>
    </row>
    <row r="2" spans="1:12" ht="27" thickBot="1">
      <c r="A2" s="4"/>
      <c r="B2" s="423" t="s">
        <v>77</v>
      </c>
      <c r="C2" s="423"/>
      <c r="D2" s="423"/>
      <c r="E2" s="423"/>
      <c r="F2" s="423"/>
      <c r="G2" s="424"/>
      <c r="H2" s="1"/>
      <c r="I2" s="1"/>
      <c r="L2" s="1"/>
    </row>
    <row r="3" spans="1:12" ht="15.75">
      <c r="A3" s="5"/>
      <c r="B3" s="425" t="s">
        <v>1</v>
      </c>
      <c r="C3" s="425"/>
      <c r="D3" s="425"/>
      <c r="E3" s="425"/>
      <c r="F3" s="425"/>
      <c r="G3" s="6"/>
      <c r="H3" s="1"/>
      <c r="I3" s="1"/>
      <c r="L3" s="1"/>
    </row>
    <row r="4" spans="1:12" ht="33.75" customHeight="1" thickBot="1">
      <c r="A4" s="7"/>
      <c r="B4" s="429" t="s">
        <v>207</v>
      </c>
      <c r="C4" s="429"/>
      <c r="D4" s="429"/>
      <c r="E4" s="429"/>
      <c r="F4" s="429"/>
      <c r="G4" s="8"/>
      <c r="H4" s="1"/>
      <c r="L4" s="1"/>
    </row>
    <row r="5" spans="1:12">
      <c r="A5" s="5"/>
      <c r="B5" s="427"/>
      <c r="C5" s="427"/>
      <c r="D5" s="427"/>
      <c r="E5" s="427"/>
      <c r="F5" s="427"/>
      <c r="G5" s="9"/>
      <c r="H5" s="1"/>
      <c r="L5" s="1"/>
    </row>
    <row r="6" spans="1:12">
      <c r="A6" s="10"/>
      <c r="B6" s="288" t="s">
        <v>93</v>
      </c>
      <c r="C6" s="12"/>
      <c r="D6" s="292" t="s">
        <v>151</v>
      </c>
      <c r="E6" s="421" t="s">
        <v>174</v>
      </c>
      <c r="F6" s="422"/>
      <c r="G6" s="16"/>
      <c r="H6" s="1"/>
      <c r="L6" s="1"/>
    </row>
    <row r="7" spans="1:12" ht="15.75">
      <c r="A7" s="10"/>
      <c r="B7" s="288" t="s">
        <v>5</v>
      </c>
      <c r="C7" s="17"/>
      <c r="D7" s="292" t="s">
        <v>6</v>
      </c>
      <c r="E7" s="417">
        <v>12</v>
      </c>
      <c r="F7" s="418"/>
      <c r="G7" s="16"/>
      <c r="H7" s="1"/>
      <c r="I7" s="467" t="s">
        <v>96</v>
      </c>
      <c r="J7" s="468"/>
      <c r="K7" s="468"/>
      <c r="L7" s="1"/>
    </row>
    <row r="8" spans="1:12">
      <c r="A8" s="10"/>
      <c r="B8" s="288" t="s">
        <v>97</v>
      </c>
      <c r="C8" s="17"/>
      <c r="D8" s="292" t="s">
        <v>152</v>
      </c>
      <c r="E8" s="434"/>
      <c r="F8" s="434"/>
      <c r="G8" s="16"/>
      <c r="H8" s="1"/>
      <c r="I8" s="468"/>
      <c r="J8" s="468"/>
      <c r="K8" s="468"/>
      <c r="L8" s="1"/>
    </row>
    <row r="9" spans="1:12">
      <c r="A9" s="10"/>
      <c r="B9" s="288" t="s">
        <v>99</v>
      </c>
      <c r="C9" s="18"/>
      <c r="D9" s="291" t="s">
        <v>101</v>
      </c>
      <c r="E9" s="435"/>
      <c r="F9" s="435"/>
      <c r="G9" s="16"/>
      <c r="H9" s="1"/>
      <c r="I9" s="468"/>
      <c r="J9" s="468"/>
      <c r="K9" s="468"/>
      <c r="L9" s="1"/>
    </row>
    <row r="10" spans="1:12" ht="11.25" customHeight="1">
      <c r="A10" s="10"/>
      <c r="B10" s="288" t="s">
        <v>8</v>
      </c>
      <c r="C10" s="20">
        <v>30</v>
      </c>
      <c r="D10" s="288" t="s">
        <v>9</v>
      </c>
      <c r="E10" s="435">
        <v>14</v>
      </c>
      <c r="F10" s="435"/>
      <c r="G10" s="16"/>
      <c r="H10" s="1"/>
      <c r="L10" s="1"/>
    </row>
    <row r="11" spans="1:12" ht="40.5" customHeight="1">
      <c r="A11" s="10"/>
      <c r="B11" s="288" t="s">
        <v>10</v>
      </c>
      <c r="C11" s="289">
        <f>F59</f>
        <v>88.888888888888872</v>
      </c>
      <c r="D11" s="436" t="s">
        <v>11</v>
      </c>
      <c r="E11" s="438" t="s">
        <v>197</v>
      </c>
      <c r="F11" s="440"/>
      <c r="G11" s="16"/>
      <c r="H11" s="1"/>
      <c r="L11" s="1"/>
    </row>
    <row r="12" spans="1:12">
      <c r="A12" s="10"/>
      <c r="B12" s="436" t="s">
        <v>12</v>
      </c>
      <c r="C12" s="444"/>
      <c r="D12" s="437"/>
      <c r="E12" s="441"/>
      <c r="F12" s="443"/>
      <c r="G12" s="16"/>
      <c r="H12" s="1"/>
      <c r="I12" s="467" t="s">
        <v>13</v>
      </c>
      <c r="J12" s="468"/>
      <c r="K12" s="468"/>
      <c r="L12" s="1"/>
    </row>
    <row r="13" spans="1:12">
      <c r="A13" s="10"/>
      <c r="B13" s="437"/>
      <c r="C13" s="445"/>
      <c r="D13" s="446" t="s">
        <v>14</v>
      </c>
      <c r="E13" s="399" t="s">
        <v>196</v>
      </c>
      <c r="F13" s="400"/>
      <c r="G13" s="16"/>
      <c r="H13" s="1"/>
      <c r="I13" s="468"/>
      <c r="J13" s="468"/>
      <c r="K13" s="468"/>
      <c r="L13" s="1"/>
    </row>
    <row r="14" spans="1:12">
      <c r="A14" s="10"/>
      <c r="B14" s="288" t="s">
        <v>106</v>
      </c>
      <c r="C14" s="22"/>
      <c r="D14" s="447"/>
      <c r="E14" s="401" t="s">
        <v>88</v>
      </c>
      <c r="F14" s="402"/>
      <c r="G14" s="16"/>
      <c r="H14" s="1"/>
      <c r="I14" s="468"/>
      <c r="J14" s="468"/>
      <c r="K14" s="468"/>
      <c r="L14" s="1"/>
    </row>
    <row r="15" spans="1:12">
      <c r="A15" s="10"/>
      <c r="B15" s="409"/>
      <c r="C15" s="409"/>
      <c r="D15" s="409"/>
      <c r="E15" s="409"/>
      <c r="F15" s="409"/>
      <c r="G15" s="16"/>
      <c r="H15" s="1"/>
      <c r="I15" s="1"/>
      <c r="J15" s="1"/>
      <c r="K15" s="1"/>
      <c r="L15" s="1"/>
    </row>
    <row r="16" spans="1:12">
      <c r="A16" s="10"/>
      <c r="B16" s="450" t="s">
        <v>15</v>
      </c>
      <c r="C16" s="450"/>
      <c r="D16" s="450"/>
      <c r="E16" s="450"/>
      <c r="F16" s="450"/>
      <c r="G16" s="16"/>
      <c r="H16" s="1"/>
      <c r="I16" s="1"/>
      <c r="J16" s="1"/>
      <c r="K16" s="1"/>
      <c r="L16" s="1"/>
    </row>
    <row r="17" spans="1:12" ht="38.25">
      <c r="A17" s="10"/>
      <c r="B17" s="268" t="s">
        <v>16</v>
      </c>
      <c r="C17" s="287" t="s">
        <v>195</v>
      </c>
      <c r="D17" s="451" t="s">
        <v>18</v>
      </c>
      <c r="E17" s="451"/>
      <c r="F17" s="285" t="s">
        <v>19</v>
      </c>
      <c r="G17" s="16"/>
      <c r="H17" s="1"/>
      <c r="I17" s="1"/>
      <c r="J17" s="1"/>
      <c r="K17" s="1"/>
      <c r="L17" s="1"/>
    </row>
    <row r="18" spans="1:12">
      <c r="A18" s="10"/>
      <c r="B18" s="26" t="s">
        <v>20</v>
      </c>
      <c r="C18" s="27">
        <v>10</v>
      </c>
      <c r="D18" s="283">
        <f>(C18/3/C10)*E10</f>
        <v>1.5555555555555556</v>
      </c>
      <c r="E18" s="452"/>
      <c r="F18" s="265">
        <f t="shared" ref="F18:F31" si="0">C18/3-D18</f>
        <v>1.7777777777777779</v>
      </c>
      <c r="G18" s="16"/>
      <c r="H18" s="1"/>
      <c r="I18" s="93"/>
      <c r="J18" s="1"/>
      <c r="K18" s="1"/>
      <c r="L18" s="1"/>
    </row>
    <row r="19" spans="1:12">
      <c r="A19" s="10"/>
      <c r="B19" s="30" t="s">
        <v>21</v>
      </c>
      <c r="C19" s="27">
        <v>0</v>
      </c>
      <c r="D19" s="283">
        <f>(C19/3/C10)*E10</f>
        <v>0</v>
      </c>
      <c r="E19" s="453"/>
      <c r="F19" s="265">
        <f t="shared" si="0"/>
        <v>0</v>
      </c>
      <c r="G19" s="16"/>
      <c r="H19" s="1"/>
      <c r="I19" s="93"/>
      <c r="J19" s="1"/>
      <c r="K19" s="1"/>
      <c r="L19" s="1"/>
    </row>
    <row r="20" spans="1:12">
      <c r="A20" s="10"/>
      <c r="B20" s="30" t="s">
        <v>23</v>
      </c>
      <c r="C20" s="27">
        <v>0</v>
      </c>
      <c r="D20" s="283">
        <f>(C20/3/C10)*E10</f>
        <v>0</v>
      </c>
      <c r="E20" s="453"/>
      <c r="F20" s="265">
        <f t="shared" si="0"/>
        <v>0</v>
      </c>
      <c r="G20" s="16"/>
      <c r="H20" s="1"/>
      <c r="I20" s="1"/>
      <c r="J20" s="1"/>
      <c r="K20" s="1"/>
      <c r="L20" s="1"/>
    </row>
    <row r="21" spans="1:12">
      <c r="A21" s="10"/>
      <c r="B21" s="30" t="s">
        <v>110</v>
      </c>
      <c r="C21" s="27">
        <v>0</v>
      </c>
      <c r="D21" s="283">
        <f>(C21/3/C10)*E10</f>
        <v>0</v>
      </c>
      <c r="E21" s="453"/>
      <c r="F21" s="265">
        <f t="shared" si="0"/>
        <v>0</v>
      </c>
      <c r="G21" s="16"/>
      <c r="H21" s="1"/>
      <c r="I21" s="1"/>
      <c r="J21" s="1"/>
      <c r="K21" s="1"/>
      <c r="L21" s="1"/>
    </row>
    <row r="22" spans="1:12">
      <c r="A22" s="10"/>
      <c r="B22" s="30" t="s">
        <v>29</v>
      </c>
      <c r="C22" s="27">
        <v>50</v>
      </c>
      <c r="D22" s="283">
        <f>(C22/3/C10)*E10</f>
        <v>7.7777777777777786</v>
      </c>
      <c r="E22" s="453"/>
      <c r="F22" s="265">
        <f t="shared" si="0"/>
        <v>8.8888888888888893</v>
      </c>
      <c r="G22" s="16"/>
      <c r="H22" s="1"/>
      <c r="I22" s="1"/>
      <c r="J22" s="1"/>
      <c r="K22" s="1"/>
      <c r="L22" s="1"/>
    </row>
    <row r="23" spans="1:12">
      <c r="A23" s="10"/>
      <c r="B23" s="30" t="s">
        <v>25</v>
      </c>
      <c r="C23" s="27">
        <v>500</v>
      </c>
      <c r="D23" s="283">
        <f>(C23/3/C10)*E10</f>
        <v>77.777777777777771</v>
      </c>
      <c r="E23" s="453"/>
      <c r="F23" s="265">
        <f t="shared" si="0"/>
        <v>88.888888888888886</v>
      </c>
      <c r="G23" s="16"/>
      <c r="H23" s="1"/>
      <c r="I23" s="1"/>
      <c r="J23" s="1"/>
      <c r="K23" s="1"/>
      <c r="L23" s="1"/>
    </row>
    <row r="24" spans="1:12">
      <c r="A24" s="10"/>
      <c r="B24" s="31" t="s">
        <v>26</v>
      </c>
      <c r="C24" s="27">
        <v>10</v>
      </c>
      <c r="D24" s="283">
        <f>(C24/3/C10)*E10</f>
        <v>1.5555555555555556</v>
      </c>
      <c r="E24" s="453"/>
      <c r="F24" s="265">
        <f t="shared" si="0"/>
        <v>1.7777777777777779</v>
      </c>
      <c r="G24" s="16"/>
      <c r="H24" s="1"/>
      <c r="I24" s="1"/>
      <c r="J24" s="1"/>
      <c r="K24" s="1"/>
      <c r="L24" s="1"/>
    </row>
    <row r="25" spans="1:12">
      <c r="A25" s="10"/>
      <c r="B25" s="30" t="s">
        <v>27</v>
      </c>
      <c r="C25" s="27">
        <v>0</v>
      </c>
      <c r="D25" s="283">
        <f>(C25/3/C10)*E10</f>
        <v>0</v>
      </c>
      <c r="E25" s="453"/>
      <c r="F25" s="265">
        <f t="shared" si="0"/>
        <v>0</v>
      </c>
      <c r="G25" s="16"/>
      <c r="H25" s="1"/>
      <c r="I25" s="1"/>
      <c r="J25" s="1"/>
      <c r="K25" s="1"/>
      <c r="L25" s="1"/>
    </row>
    <row r="26" spans="1:12">
      <c r="A26" s="10"/>
      <c r="B26" s="30" t="s">
        <v>28</v>
      </c>
      <c r="C26" s="27">
        <v>5</v>
      </c>
      <c r="D26" s="283">
        <f>(C26/3/C10)*E10</f>
        <v>0.77777777777777779</v>
      </c>
      <c r="E26" s="453"/>
      <c r="F26" s="265">
        <f t="shared" si="0"/>
        <v>0.88888888888888895</v>
      </c>
      <c r="G26" s="16"/>
      <c r="H26" s="1"/>
      <c r="I26" s="1"/>
      <c r="J26" s="1"/>
      <c r="K26" s="1"/>
      <c r="L26" s="1"/>
    </row>
    <row r="27" spans="1:12">
      <c r="A27" s="10"/>
      <c r="B27" s="30" t="s">
        <v>111</v>
      </c>
      <c r="C27" s="27">
        <v>0</v>
      </c>
      <c r="D27" s="283">
        <f>(C27/3/C10)*E10</f>
        <v>0</v>
      </c>
      <c r="E27" s="453"/>
      <c r="F27" s="265">
        <f t="shared" si="0"/>
        <v>0</v>
      </c>
      <c r="G27" s="16"/>
      <c r="H27" s="1"/>
      <c r="I27" s="1"/>
      <c r="J27" s="1"/>
      <c r="K27" s="1"/>
      <c r="L27" s="1"/>
    </row>
    <row r="28" spans="1:12">
      <c r="A28" s="10"/>
      <c r="B28" s="30" t="s">
        <v>194</v>
      </c>
      <c r="C28" s="27">
        <v>0</v>
      </c>
      <c r="D28" s="283">
        <f>(C28/3/C10*E10)</f>
        <v>0</v>
      </c>
      <c r="E28" s="453"/>
      <c r="F28" s="265">
        <f t="shared" si="0"/>
        <v>0</v>
      </c>
      <c r="G28" s="16"/>
      <c r="H28" s="1"/>
      <c r="I28" s="1"/>
      <c r="J28" s="1"/>
      <c r="K28" s="1"/>
      <c r="L28" s="1"/>
    </row>
    <row r="29" spans="1:12">
      <c r="A29" s="10"/>
      <c r="B29" s="30" t="s">
        <v>31</v>
      </c>
      <c r="C29" s="27">
        <v>0</v>
      </c>
      <c r="D29" s="283">
        <f>(C29/3/C10)*E10</f>
        <v>0</v>
      </c>
      <c r="E29" s="453"/>
      <c r="F29" s="265">
        <f t="shared" si="0"/>
        <v>0</v>
      </c>
      <c r="G29" s="16"/>
      <c r="H29" s="1"/>
      <c r="I29" s="1"/>
      <c r="J29" s="1"/>
      <c r="K29" s="1"/>
      <c r="L29" s="1"/>
    </row>
    <row r="30" spans="1:12">
      <c r="A30" s="10"/>
      <c r="B30" s="30" t="s">
        <v>32</v>
      </c>
      <c r="C30" s="27">
        <v>10</v>
      </c>
      <c r="D30" s="283">
        <f>(C30/3/C10)*E10</f>
        <v>1.5555555555555556</v>
      </c>
      <c r="E30" s="453"/>
      <c r="F30" s="265">
        <f t="shared" si="0"/>
        <v>1.7777777777777779</v>
      </c>
      <c r="G30" s="16"/>
      <c r="H30" s="1"/>
      <c r="I30" s="1"/>
      <c r="J30" s="1"/>
      <c r="K30" s="1"/>
      <c r="L30" s="1"/>
    </row>
    <row r="31" spans="1:12">
      <c r="A31" s="10"/>
      <c r="B31" s="31" t="s">
        <v>33</v>
      </c>
      <c r="C31" s="27">
        <v>0</v>
      </c>
      <c r="D31" s="283">
        <f>(C31/3/C10)*E10</f>
        <v>0</v>
      </c>
      <c r="E31" s="453"/>
      <c r="F31" s="265">
        <f t="shared" si="0"/>
        <v>0</v>
      </c>
      <c r="G31" s="16"/>
      <c r="H31" s="32"/>
      <c r="I31" s="1"/>
      <c r="J31" s="1"/>
      <c r="K31" s="1"/>
      <c r="L31" s="1"/>
    </row>
    <row r="32" spans="1:12">
      <c r="A32" s="10"/>
      <c r="B32" s="31" t="s">
        <v>34</v>
      </c>
      <c r="C32" s="27">
        <v>0</v>
      </c>
      <c r="D32" s="283">
        <f>C32</f>
        <v>0</v>
      </c>
      <c r="E32" s="453"/>
      <c r="F32" s="284">
        <f>C32-D32</f>
        <v>0</v>
      </c>
      <c r="G32" s="16"/>
      <c r="H32" s="32"/>
      <c r="I32" s="1"/>
      <c r="J32" s="1"/>
      <c r="K32" s="1"/>
      <c r="L32" s="1"/>
    </row>
    <row r="33" spans="1:12">
      <c r="A33" s="10"/>
      <c r="B33" s="31" t="s">
        <v>36</v>
      </c>
      <c r="C33" s="27">
        <v>0</v>
      </c>
      <c r="D33" s="283">
        <f>C33</f>
        <v>0</v>
      </c>
      <c r="E33" s="453"/>
      <c r="F33" s="284">
        <f>C33-D33</f>
        <v>0</v>
      </c>
      <c r="G33" s="16"/>
      <c r="H33" s="32"/>
      <c r="I33" s="1"/>
      <c r="J33" s="1"/>
      <c r="K33" s="1"/>
      <c r="L33" s="1"/>
    </row>
    <row r="34" spans="1:12">
      <c r="A34" s="10"/>
      <c r="B34" s="31" t="s">
        <v>37</v>
      </c>
      <c r="C34" s="27">
        <v>0</v>
      </c>
      <c r="D34" s="283">
        <f>(C34)</f>
        <v>0</v>
      </c>
      <c r="E34" s="453"/>
      <c r="F34" s="312">
        <f>C34-D34</f>
        <v>0</v>
      </c>
      <c r="G34" s="16"/>
      <c r="H34" s="1"/>
      <c r="I34" s="1"/>
      <c r="J34" s="1"/>
      <c r="K34" s="1"/>
      <c r="L34" s="1"/>
    </row>
    <row r="35" spans="1:12">
      <c r="A35" s="10"/>
      <c r="B35" s="30" t="s">
        <v>38</v>
      </c>
      <c r="C35" s="27">
        <v>0</v>
      </c>
      <c r="D35" s="283">
        <f>(C35/3/C10)*E10</f>
        <v>0</v>
      </c>
      <c r="E35" s="453"/>
      <c r="F35" s="308">
        <f>C35/3-D35</f>
        <v>0</v>
      </c>
      <c r="G35" s="16"/>
      <c r="H35" s="1"/>
      <c r="I35" s="1"/>
      <c r="J35" s="1"/>
      <c r="K35" s="1"/>
      <c r="L35" s="1"/>
    </row>
    <row r="36" spans="1:12">
      <c r="A36" s="10"/>
      <c r="B36" s="30" t="s">
        <v>213</v>
      </c>
      <c r="C36" s="27">
        <v>0</v>
      </c>
      <c r="D36" s="283">
        <f>(C36/3/C10)*E10</f>
        <v>0</v>
      </c>
      <c r="E36" s="453"/>
      <c r="F36" s="265">
        <f t="shared" ref="F36" si="1">C36/3-D36</f>
        <v>0</v>
      </c>
      <c r="G36" s="16"/>
      <c r="H36" s="1"/>
      <c r="I36" s="1"/>
      <c r="J36" s="1"/>
      <c r="K36" s="1"/>
      <c r="L36" s="1"/>
    </row>
    <row r="37" spans="1:12" ht="17.25">
      <c r="A37" s="10"/>
      <c r="B37" s="282" t="s">
        <v>149</v>
      </c>
      <c r="C37" s="281">
        <f>SUM(C18:C35)</f>
        <v>585</v>
      </c>
      <c r="D37" s="280">
        <f>SUM(D18:D35)</f>
        <v>90.999999999999986</v>
      </c>
      <c r="E37" s="454"/>
      <c r="F37" s="279">
        <f>SUM(F18:F36)</f>
        <v>103.99999999999999</v>
      </c>
      <c r="G37" s="16"/>
      <c r="H37" s="1"/>
      <c r="I37" s="1"/>
      <c r="J37" s="1"/>
      <c r="K37" s="1"/>
      <c r="L37" s="1"/>
    </row>
    <row r="38" spans="1:12">
      <c r="A38" s="10"/>
      <c r="B38" s="394"/>
      <c r="C38" s="394"/>
      <c r="D38" s="394"/>
      <c r="E38" s="394"/>
      <c r="F38" s="394"/>
      <c r="G38" s="16"/>
      <c r="H38" s="1"/>
      <c r="I38" s="1"/>
      <c r="J38" s="1"/>
      <c r="K38" s="295"/>
      <c r="L38" s="1"/>
    </row>
    <row r="39" spans="1:12">
      <c r="A39" s="10"/>
      <c r="B39" s="460" t="s">
        <v>117</v>
      </c>
      <c r="C39" s="460"/>
      <c r="D39" s="460"/>
      <c r="E39" s="460"/>
      <c r="F39" s="460"/>
      <c r="G39" s="16"/>
      <c r="H39" s="1"/>
      <c r="I39" s="1"/>
      <c r="J39" s="1"/>
      <c r="K39" s="1"/>
      <c r="L39" s="1"/>
    </row>
    <row r="40" spans="1:12" ht="28.5">
      <c r="A40" s="10"/>
      <c r="B40" s="268" t="s">
        <v>16</v>
      </c>
      <c r="C40" s="268" t="s">
        <v>171</v>
      </c>
      <c r="D40" s="278" t="s">
        <v>170</v>
      </c>
      <c r="E40" s="278"/>
      <c r="F40" s="278" t="s">
        <v>46</v>
      </c>
      <c r="G40" s="16"/>
      <c r="H40" s="1"/>
      <c r="I40" s="553"/>
      <c r="J40" s="554"/>
      <c r="K40" s="554"/>
      <c r="L40" s="1"/>
    </row>
    <row r="41" spans="1:12">
      <c r="A41" s="10"/>
      <c r="B41" s="293" t="s">
        <v>155</v>
      </c>
      <c r="C41" s="27">
        <v>20</v>
      </c>
      <c r="D41" s="265">
        <f>C41/2</f>
        <v>10</v>
      </c>
      <c r="E41" s="122"/>
      <c r="F41" s="265">
        <f>D41/30*(30-E10)</f>
        <v>5.333333333333333</v>
      </c>
      <c r="G41" s="16"/>
      <c r="H41" s="1"/>
      <c r="I41" s="554"/>
      <c r="J41" s="554"/>
      <c r="K41" s="554"/>
      <c r="L41" s="1"/>
    </row>
    <row r="42" spans="1:12">
      <c r="A42" s="10"/>
      <c r="B42" s="293" t="s">
        <v>193</v>
      </c>
      <c r="C42" s="27">
        <v>0</v>
      </c>
      <c r="D42" s="265">
        <f>C42/2</f>
        <v>0</v>
      </c>
      <c r="E42" s="122"/>
      <c r="F42" s="265">
        <f>D42/30*(30-E10)</f>
        <v>0</v>
      </c>
      <c r="G42" s="16"/>
      <c r="H42" s="1"/>
      <c r="I42" s="554"/>
      <c r="J42" s="554"/>
      <c r="K42" s="554"/>
      <c r="L42" s="1"/>
    </row>
    <row r="43" spans="1:12" ht="15.75">
      <c r="A43" s="10"/>
      <c r="B43" s="277" t="s">
        <v>149</v>
      </c>
      <c r="C43" s="311">
        <f>C41+C42</f>
        <v>20</v>
      </c>
      <c r="D43" s="276">
        <f>SUM(D41:D42)</f>
        <v>10</v>
      </c>
      <c r="E43" s="275"/>
      <c r="F43" s="273">
        <f>SUM(F41:F42)</f>
        <v>5.333333333333333</v>
      </c>
      <c r="G43" s="16"/>
      <c r="H43" s="1"/>
      <c r="I43" s="1"/>
      <c r="J43" s="1"/>
      <c r="K43" s="1"/>
      <c r="L43" s="1"/>
    </row>
    <row r="44" spans="1:12" ht="16.5">
      <c r="A44" s="10"/>
      <c r="B44" s="272" t="s">
        <v>169</v>
      </c>
      <c r="C44" s="271">
        <f>(C37+C43)</f>
        <v>605</v>
      </c>
      <c r="D44" s="59"/>
      <c r="E44" s="60"/>
      <c r="F44" s="59">
        <f>F37+F43</f>
        <v>109.33333333333331</v>
      </c>
      <c r="G44" s="16"/>
      <c r="H44" s="1"/>
      <c r="I44" s="1"/>
      <c r="J44" s="1"/>
      <c r="K44" s="1"/>
      <c r="L44" s="1"/>
    </row>
    <row r="45" spans="1:12">
      <c r="A45" s="10"/>
      <c r="B45" s="460" t="s">
        <v>168</v>
      </c>
      <c r="C45" s="460"/>
      <c r="D45" s="460"/>
      <c r="E45" s="460"/>
      <c r="F45" s="460"/>
      <c r="G45" s="16"/>
      <c r="H45" s="1"/>
      <c r="I45" s="1"/>
      <c r="J45" s="1"/>
      <c r="K45" s="1"/>
      <c r="L45" s="1"/>
    </row>
    <row r="46" spans="1:12" ht="28.5">
      <c r="A46" s="10"/>
      <c r="B46" s="268" t="s">
        <v>16</v>
      </c>
      <c r="C46" s="268" t="s">
        <v>44</v>
      </c>
      <c r="D46" s="268" t="s">
        <v>45</v>
      </c>
      <c r="E46" s="268"/>
      <c r="F46" s="268" t="s">
        <v>46</v>
      </c>
      <c r="G46" s="16"/>
      <c r="H46" s="1"/>
      <c r="I46" s="555" t="s">
        <v>192</v>
      </c>
      <c r="J46" s="556"/>
      <c r="K46" s="556"/>
      <c r="L46" s="557">
        <f>F49+F51</f>
        <v>18.666666666666664</v>
      </c>
    </row>
    <row r="47" spans="1:12">
      <c r="A47" s="10"/>
      <c r="B47" s="293" t="s">
        <v>47</v>
      </c>
      <c r="C47" s="46">
        <v>10</v>
      </c>
      <c r="D47" s="262">
        <f>(C47/C10)/3*E10</f>
        <v>1.5555555555555554</v>
      </c>
      <c r="E47" s="309"/>
      <c r="F47" s="265">
        <f>C47/3-D47</f>
        <v>1.7777777777777781</v>
      </c>
      <c r="G47" s="16"/>
      <c r="H47" s="1"/>
      <c r="I47" s="556"/>
      <c r="J47" s="556"/>
      <c r="K47" s="556"/>
      <c r="L47" s="557"/>
    </row>
    <row r="48" spans="1:12">
      <c r="A48" s="10"/>
      <c r="B48" s="293" t="s">
        <v>48</v>
      </c>
      <c r="C48" s="27">
        <v>20</v>
      </c>
      <c r="D48" s="262">
        <f>C48</f>
        <v>20</v>
      </c>
      <c r="E48" s="309"/>
      <c r="F48" s="265">
        <v>0</v>
      </c>
      <c r="G48" s="16"/>
      <c r="H48" s="1"/>
      <c r="I48" s="556"/>
      <c r="J48" s="556"/>
      <c r="K48" s="556"/>
      <c r="L48" s="557"/>
    </row>
    <row r="49" spans="1:12">
      <c r="A49" s="10"/>
      <c r="B49" s="310" t="s">
        <v>160</v>
      </c>
      <c r="C49" s="46">
        <v>30</v>
      </c>
      <c r="D49" s="262">
        <f>C49/2</f>
        <v>15</v>
      </c>
      <c r="E49" s="309"/>
      <c r="F49" s="296">
        <f>D49/30*(30-E10)</f>
        <v>8</v>
      </c>
      <c r="G49" s="16"/>
      <c r="H49" s="1"/>
      <c r="I49" s="1"/>
      <c r="J49" s="1"/>
      <c r="K49" s="1"/>
      <c r="L49" s="1"/>
    </row>
    <row r="50" spans="1:12">
      <c r="A50" s="10"/>
      <c r="B50" s="310" t="s">
        <v>191</v>
      </c>
      <c r="C50" s="46">
        <v>5</v>
      </c>
      <c r="D50" s="262">
        <f>C50/2</f>
        <v>2.5</v>
      </c>
      <c r="E50" s="309"/>
      <c r="F50" s="308">
        <f>D50/30*(30-E10)</f>
        <v>1.3333333333333333</v>
      </c>
      <c r="G50" s="16"/>
      <c r="H50" s="1"/>
      <c r="I50" s="1"/>
      <c r="J50" s="1"/>
      <c r="K50" s="1"/>
      <c r="L50" s="1"/>
    </row>
    <row r="51" spans="1:12">
      <c r="A51" s="10"/>
      <c r="B51" s="288" t="s">
        <v>190</v>
      </c>
      <c r="C51" s="46">
        <v>40</v>
      </c>
      <c r="D51" s="262">
        <f>C51/2</f>
        <v>20</v>
      </c>
      <c r="E51" s="309"/>
      <c r="F51" s="296">
        <f>D51/30*(30-E10)</f>
        <v>10.666666666666666</v>
      </c>
      <c r="G51" s="16"/>
      <c r="H51" s="1"/>
      <c r="I51" s="1"/>
      <c r="J51" s="1"/>
      <c r="K51" s="1"/>
      <c r="L51" s="1"/>
    </row>
    <row r="52" spans="1:12">
      <c r="A52" s="10"/>
      <c r="B52" s="288" t="s">
        <v>161</v>
      </c>
      <c r="C52" s="27">
        <v>6</v>
      </c>
      <c r="D52" s="262">
        <f>C52/2</f>
        <v>3</v>
      </c>
      <c r="E52" s="309"/>
      <c r="F52" s="308">
        <f>D52/30*(30-E10)</f>
        <v>1.6</v>
      </c>
      <c r="G52" s="16"/>
      <c r="H52" s="1"/>
      <c r="I52" s="1"/>
      <c r="J52" s="1"/>
      <c r="K52" s="1"/>
      <c r="L52" s="1"/>
    </row>
    <row r="53" spans="1:12">
      <c r="A53" s="10"/>
      <c r="B53" s="307" t="s">
        <v>149</v>
      </c>
      <c r="C53" s="263">
        <f>SUM(C47:C52)</f>
        <v>111</v>
      </c>
      <c r="D53" s="262">
        <f>SUM(D47:D52)</f>
        <v>62.055555555555557</v>
      </c>
      <c r="E53" s="306"/>
      <c r="F53" s="259">
        <f>SUM(F47:F52)</f>
        <v>23.37777777777778</v>
      </c>
      <c r="G53" s="16"/>
      <c r="H53" s="1"/>
      <c r="I53" s="1"/>
      <c r="J53" s="1"/>
      <c r="K53" s="1"/>
      <c r="L53" s="1"/>
    </row>
    <row r="54" spans="1:12">
      <c r="A54" s="10"/>
      <c r="B54" s="258"/>
      <c r="C54" s="257"/>
      <c r="D54" s="247"/>
      <c r="E54" s="245"/>
      <c r="F54" s="256"/>
      <c r="G54" s="16"/>
      <c r="H54" s="1"/>
      <c r="I54" s="1"/>
      <c r="J54" s="1"/>
      <c r="K54" s="1"/>
      <c r="L54" s="1"/>
    </row>
    <row r="55" spans="1:12" ht="16.5">
      <c r="A55" s="10"/>
      <c r="B55" s="255"/>
      <c r="C55" s="254" t="s">
        <v>58</v>
      </c>
      <c r="D55" s="251" t="s">
        <v>59</v>
      </c>
      <c r="E55" s="253"/>
      <c r="F55" s="251" t="s">
        <v>60</v>
      </c>
      <c r="G55" s="16"/>
      <c r="H55" s="1"/>
      <c r="I55" s="1"/>
      <c r="J55" s="1"/>
      <c r="K55" s="1"/>
      <c r="L55" s="1"/>
    </row>
    <row r="56" spans="1:12" ht="17.25">
      <c r="A56" s="10"/>
      <c r="B56" s="250" t="s">
        <v>61</v>
      </c>
      <c r="C56" s="67"/>
      <c r="D56" s="68"/>
      <c r="E56" s="69" t="e">
        <f>F42+F43+F45+#REF!+F46+F47+F49+F50+F52+F53</f>
        <v>#REF!</v>
      </c>
      <c r="F56" s="249"/>
      <c r="G56" s="16"/>
      <c r="H56" s="1"/>
      <c r="I56" s="1"/>
      <c r="J56" s="1"/>
      <c r="K56" s="1"/>
      <c r="L56" s="1"/>
    </row>
    <row r="57" spans="1:12">
      <c r="A57" s="10"/>
      <c r="B57" s="461"/>
      <c r="C57" s="461"/>
      <c r="D57" s="461"/>
      <c r="E57" s="245"/>
      <c r="F57" s="247"/>
      <c r="G57" s="16"/>
      <c r="H57" s="1"/>
      <c r="I57" s="1"/>
      <c r="J57" s="1"/>
      <c r="K57" s="1"/>
      <c r="L57" s="1"/>
    </row>
    <row r="58" spans="1:12" ht="17.25">
      <c r="A58" s="10"/>
      <c r="B58" s="462" t="s">
        <v>62</v>
      </c>
      <c r="C58" s="463"/>
      <c r="D58" s="246">
        <f>F44+F56</f>
        <v>109.33333333333331</v>
      </c>
      <c r="E58" s="245"/>
      <c r="F58" s="244"/>
      <c r="G58" s="16"/>
      <c r="H58" s="1"/>
      <c r="I58" s="1"/>
      <c r="J58" s="1"/>
      <c r="K58" s="1"/>
      <c r="L58" s="1"/>
    </row>
    <row r="59" spans="1:12" ht="17.25">
      <c r="A59" s="10"/>
      <c r="B59" s="464" t="s">
        <v>63</v>
      </c>
      <c r="C59" s="465"/>
      <c r="D59" s="465"/>
      <c r="E59" s="465"/>
      <c r="F59" s="279">
        <f>D58-F47-F48-F49-F51</f>
        <v>88.888888888888872</v>
      </c>
      <c r="G59" s="75"/>
      <c r="H59" s="1"/>
      <c r="I59" s="1"/>
      <c r="J59" s="1"/>
      <c r="K59" s="1"/>
      <c r="L59" s="1"/>
    </row>
    <row r="60" spans="1:12" ht="17.25">
      <c r="A60" s="10"/>
      <c r="B60" s="76"/>
      <c r="C60" s="77"/>
      <c r="D60" s="77"/>
      <c r="E60" s="77"/>
      <c r="F60" s="78"/>
      <c r="G60" s="75"/>
      <c r="H60" s="1"/>
      <c r="I60" s="1"/>
      <c r="J60" s="1"/>
      <c r="K60" s="1"/>
      <c r="L60" s="1"/>
    </row>
    <row r="61" spans="1:12" ht="17.25">
      <c r="A61" s="10"/>
      <c r="B61" s="376" t="s">
        <v>64</v>
      </c>
      <c r="C61" s="377"/>
      <c r="D61" s="377"/>
      <c r="E61" s="377"/>
      <c r="F61" s="378"/>
      <c r="G61" s="75"/>
      <c r="H61" s="1"/>
      <c r="I61" s="1"/>
      <c r="J61" s="1"/>
      <c r="K61" s="1"/>
      <c r="L61" s="1"/>
    </row>
    <row r="62" spans="1:12">
      <c r="A62" s="10"/>
      <c r="B62" s="379" t="s">
        <v>189</v>
      </c>
      <c r="C62" s="380"/>
      <c r="D62" s="380"/>
      <c r="E62" s="380"/>
      <c r="F62" s="381"/>
      <c r="G62" s="75"/>
      <c r="H62" s="1"/>
      <c r="I62" s="1"/>
      <c r="J62" s="1"/>
      <c r="K62" s="1"/>
      <c r="L62" s="1"/>
    </row>
    <row r="63" spans="1:12" ht="15.75" thickBot="1">
      <c r="A63" s="10"/>
      <c r="B63" s="382" t="s">
        <v>188</v>
      </c>
      <c r="C63" s="383"/>
      <c r="D63" s="383"/>
      <c r="E63" s="383"/>
      <c r="F63" s="384"/>
      <c r="G63" s="75"/>
      <c r="H63" s="1"/>
      <c r="I63" s="1"/>
      <c r="J63" s="1"/>
      <c r="K63" s="1"/>
      <c r="L63" s="1"/>
    </row>
    <row r="64" spans="1:12" ht="15.75" thickBot="1">
      <c r="A64" s="79"/>
      <c r="B64" s="241" t="s">
        <v>89</v>
      </c>
      <c r="C64" s="241" t="s">
        <v>67</v>
      </c>
      <c r="D64" s="241" t="s">
        <v>68</v>
      </c>
      <c r="E64" s="305" t="s">
        <v>69</v>
      </c>
      <c r="F64" s="240" t="s">
        <v>70</v>
      </c>
      <c r="G64" s="16"/>
      <c r="H64" s="1"/>
      <c r="I64" s="1"/>
      <c r="J64" s="1"/>
      <c r="K64" s="1"/>
      <c r="L64" s="1"/>
    </row>
    <row r="65" spans="1:12">
      <c r="A65" s="79"/>
      <c r="B65" s="315"/>
      <c r="C65" s="238"/>
      <c r="D65" s="237" t="s">
        <v>71</v>
      </c>
      <c r="E65" s="238"/>
      <c r="F65" s="236" t="s">
        <v>72</v>
      </c>
      <c r="G65" s="16"/>
      <c r="H65" s="1"/>
      <c r="I65" s="1"/>
      <c r="J65" s="1"/>
      <c r="K65" s="1"/>
      <c r="L65" s="1"/>
    </row>
    <row r="66" spans="1:12">
      <c r="A66" s="79"/>
      <c r="B66" s="316" t="s">
        <v>73</v>
      </c>
      <c r="C66" s="84"/>
      <c r="D66" s="385"/>
      <c r="E66" s="458"/>
      <c r="F66" s="88"/>
      <c r="G66" s="16"/>
      <c r="H66" s="1"/>
      <c r="I66" s="1"/>
      <c r="J66" s="1"/>
      <c r="K66" s="1"/>
      <c r="L66" s="1"/>
    </row>
    <row r="67" spans="1:12">
      <c r="A67" s="79"/>
      <c r="B67" s="316" t="s">
        <v>126</v>
      </c>
      <c r="C67" s="84"/>
      <c r="D67" s="385"/>
      <c r="E67" s="458"/>
      <c r="F67" s="89"/>
      <c r="G67" s="16"/>
      <c r="H67" s="1"/>
      <c r="I67" s="1"/>
      <c r="J67" s="1"/>
      <c r="K67" s="1"/>
      <c r="L67" s="1"/>
    </row>
    <row r="68" spans="1:12">
      <c r="A68" s="79"/>
      <c r="B68" s="316" t="s">
        <v>127</v>
      </c>
      <c r="C68" s="84"/>
      <c r="D68" s="385"/>
      <c r="E68" s="458"/>
      <c r="F68" s="89"/>
      <c r="G68" s="16"/>
      <c r="H68" s="1"/>
      <c r="I68" s="1"/>
      <c r="J68" s="1"/>
      <c r="K68" s="1"/>
      <c r="L68" s="1"/>
    </row>
    <row r="69" spans="1:12" ht="15.75" thickBot="1">
      <c r="A69" s="8"/>
      <c r="B69" s="317" t="s">
        <v>128</v>
      </c>
      <c r="C69" s="90" t="s">
        <v>208</v>
      </c>
      <c r="D69" s="365" t="str">
        <f>C69</f>
        <v>.…/…./24</v>
      </c>
      <c r="E69" s="459"/>
      <c r="F69" s="91" t="str">
        <f>C69</f>
        <v>.…/…./24</v>
      </c>
      <c r="G69" s="16"/>
      <c r="H69" s="1"/>
      <c r="I69" s="1"/>
      <c r="J69" s="1"/>
      <c r="K69" s="1"/>
      <c r="L69" s="1"/>
    </row>
    <row r="70" spans="1:12" ht="15.75" thickBot="1">
      <c r="A70" s="92"/>
      <c r="B70" s="92"/>
      <c r="C70" s="92"/>
      <c r="D70" s="92"/>
      <c r="E70" s="92"/>
      <c r="F70" s="92"/>
      <c r="G70" s="8"/>
      <c r="H70" s="1"/>
      <c r="I70" s="1"/>
      <c r="J70" s="1"/>
      <c r="K70" s="1"/>
      <c r="L70" s="1"/>
    </row>
    <row r="71" spans="1:12">
      <c r="A71" s="1"/>
      <c r="B71" s="1"/>
      <c r="C71" s="1"/>
      <c r="D71" s="1"/>
      <c r="E71" s="1"/>
      <c r="F71" s="1"/>
      <c r="G71" s="1"/>
      <c r="H71" s="1"/>
      <c r="I71" s="1"/>
      <c r="J71" s="1"/>
      <c r="K71" s="1"/>
      <c r="L71" s="1"/>
    </row>
  </sheetData>
  <mergeCells count="38">
    <mergeCell ref="D69:E69"/>
    <mergeCell ref="B59:E59"/>
    <mergeCell ref="B61:F61"/>
    <mergeCell ref="B62:F62"/>
    <mergeCell ref="B63:F63"/>
    <mergeCell ref="D66:E66"/>
    <mergeCell ref="D67:E67"/>
    <mergeCell ref="D68:E68"/>
    <mergeCell ref="I40:K42"/>
    <mergeCell ref="B45:F45"/>
    <mergeCell ref="I46:K48"/>
    <mergeCell ref="L46:L48"/>
    <mergeCell ref="B57:D57"/>
    <mergeCell ref="B58:C58"/>
    <mergeCell ref="B15:F15"/>
    <mergeCell ref="B16:F16"/>
    <mergeCell ref="D17:E17"/>
    <mergeCell ref="E18:E37"/>
    <mergeCell ref="B38:F38"/>
    <mergeCell ref="B39:F39"/>
    <mergeCell ref="I7:K9"/>
    <mergeCell ref="E8:F8"/>
    <mergeCell ref="E9:F9"/>
    <mergeCell ref="E10:F10"/>
    <mergeCell ref="B12:B13"/>
    <mergeCell ref="C12:C13"/>
    <mergeCell ref="I12:K14"/>
    <mergeCell ref="D13:D14"/>
    <mergeCell ref="E13:F13"/>
    <mergeCell ref="E14:F14"/>
    <mergeCell ref="E7:F7"/>
    <mergeCell ref="D11:D12"/>
    <mergeCell ref="E11:F12"/>
    <mergeCell ref="B2:G2"/>
    <mergeCell ref="B3:F3"/>
    <mergeCell ref="B4:F4"/>
    <mergeCell ref="B5:F5"/>
    <mergeCell ref="E6:F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FD7A-149F-41D3-BACF-317F836CE939}">
  <sheetPr>
    <tabColor theme="8" tint="0.39997558519241921"/>
  </sheetPr>
  <dimension ref="A1:M68"/>
  <sheetViews>
    <sheetView workbookViewId="0">
      <selection activeCell="D6" sqref="D6"/>
    </sheetView>
  </sheetViews>
  <sheetFormatPr defaultRowHeight="15"/>
  <cols>
    <col min="1" max="1" width="9.85546875" customWidth="1"/>
    <col min="2" max="2" width="0" hidden="1" customWidth="1"/>
    <col min="3" max="3" width="34.42578125" customWidth="1"/>
    <col min="4" max="4" width="18.85546875" customWidth="1"/>
    <col min="5" max="5" width="25.5703125" bestFit="1" customWidth="1"/>
    <col min="6" max="6" width="16.42578125" hidden="1" customWidth="1"/>
    <col min="7" max="7" width="14.28515625" hidden="1" customWidth="1"/>
    <col min="8" max="8" width="46.140625" customWidth="1"/>
  </cols>
  <sheetData>
    <row r="1" spans="1:13" ht="15.75" thickBot="1">
      <c r="A1" s="1"/>
      <c r="B1" s="1"/>
      <c r="C1" s="1"/>
      <c r="D1" s="1"/>
      <c r="E1" s="1"/>
      <c r="F1" s="1"/>
      <c r="G1" s="1"/>
      <c r="H1" s="1"/>
      <c r="I1" s="1"/>
      <c r="J1" s="1"/>
      <c r="K1" s="301"/>
      <c r="L1" s="301"/>
      <c r="M1" s="301"/>
    </row>
    <row r="2" spans="1:13" ht="27" thickBot="1">
      <c r="A2" s="16"/>
      <c r="B2" s="304"/>
      <c r="C2" s="423" t="s">
        <v>182</v>
      </c>
      <c r="D2" s="423"/>
      <c r="E2" s="423"/>
      <c r="F2" s="423"/>
      <c r="G2" s="423"/>
      <c r="H2" s="423"/>
      <c r="I2" s="424"/>
      <c r="J2" s="1"/>
      <c r="K2" s="301"/>
      <c r="L2" s="301"/>
      <c r="M2" s="301"/>
    </row>
    <row r="3" spans="1:13" ht="15.75">
      <c r="A3" s="16"/>
      <c r="B3" s="303"/>
      <c r="C3" s="425" t="s">
        <v>1</v>
      </c>
      <c r="D3" s="425"/>
      <c r="E3" s="425"/>
      <c r="F3" s="425"/>
      <c r="G3" s="425"/>
      <c r="H3" s="425"/>
      <c r="I3" s="6"/>
      <c r="J3" s="1"/>
      <c r="K3" s="301"/>
      <c r="L3" s="301"/>
      <c r="M3" s="301"/>
    </row>
    <row r="4" spans="1:13" ht="15.75" thickBot="1">
      <c r="A4" s="16"/>
      <c r="B4" s="92"/>
      <c r="C4" s="558" t="s">
        <v>198</v>
      </c>
      <c r="D4" s="558"/>
      <c r="E4" s="558"/>
      <c r="F4" s="558"/>
      <c r="G4" s="558"/>
      <c r="H4" s="558"/>
      <c r="I4" s="8"/>
      <c r="J4" s="1"/>
      <c r="K4" s="301"/>
      <c r="L4" s="301"/>
      <c r="M4" s="301"/>
    </row>
    <row r="5" spans="1:13">
      <c r="A5" s="16"/>
      <c r="B5" s="303"/>
      <c r="C5" s="427"/>
      <c r="D5" s="427"/>
      <c r="E5" s="427"/>
      <c r="F5" s="427"/>
      <c r="G5" s="427"/>
      <c r="H5" s="427"/>
      <c r="I5" s="9"/>
      <c r="J5" s="1"/>
      <c r="K5" s="1"/>
      <c r="L5" s="1"/>
      <c r="M5" s="1"/>
    </row>
    <row r="6" spans="1:13">
      <c r="A6" s="16"/>
      <c r="B6" s="1"/>
      <c r="C6" s="288" t="s">
        <v>93</v>
      </c>
      <c r="D6" s="12"/>
      <c r="E6" s="292" t="s">
        <v>151</v>
      </c>
      <c r="F6" s="430" t="s">
        <v>174</v>
      </c>
      <c r="G6" s="431"/>
      <c r="H6" s="432"/>
      <c r="I6" s="16"/>
      <c r="J6" s="1"/>
    </row>
    <row r="7" spans="1:13" ht="15.75">
      <c r="A7" s="16"/>
      <c r="B7" s="1"/>
      <c r="C7" s="288" t="s">
        <v>5</v>
      </c>
      <c r="D7" s="17"/>
      <c r="E7" s="292" t="s">
        <v>6</v>
      </c>
      <c r="F7" s="417">
        <v>15</v>
      </c>
      <c r="G7" s="428"/>
      <c r="H7" s="418"/>
      <c r="I7" s="16"/>
      <c r="J7" s="1"/>
      <c r="K7" s="467" t="s">
        <v>96</v>
      </c>
      <c r="L7" s="468"/>
      <c r="M7" s="468"/>
    </row>
    <row r="8" spans="1:13">
      <c r="A8" s="16"/>
      <c r="B8" s="1"/>
      <c r="C8" s="288" t="s">
        <v>97</v>
      </c>
      <c r="D8" s="17"/>
      <c r="E8" s="292" t="s">
        <v>152</v>
      </c>
      <c r="F8" s="434"/>
      <c r="G8" s="434"/>
      <c r="H8" s="434"/>
      <c r="I8" s="16"/>
      <c r="J8" s="1"/>
      <c r="K8" s="468"/>
      <c r="L8" s="468"/>
      <c r="M8" s="468"/>
    </row>
    <row r="9" spans="1:13">
      <c r="A9" s="16"/>
      <c r="B9" s="1"/>
      <c r="C9" s="288" t="s">
        <v>99</v>
      </c>
      <c r="D9" s="18"/>
      <c r="E9" s="291" t="s">
        <v>101</v>
      </c>
      <c r="F9" s="435"/>
      <c r="G9" s="435"/>
      <c r="H9" s="435"/>
      <c r="I9" s="16"/>
      <c r="J9" s="1"/>
      <c r="K9" s="468"/>
      <c r="L9" s="468"/>
      <c r="M9" s="468"/>
    </row>
    <row r="10" spans="1:13">
      <c r="A10" s="16"/>
      <c r="B10" s="1"/>
      <c r="C10" s="288" t="s">
        <v>8</v>
      </c>
      <c r="D10" s="290">
        <v>30</v>
      </c>
      <c r="E10" s="288" t="s">
        <v>9</v>
      </c>
      <c r="F10" s="435">
        <v>30</v>
      </c>
      <c r="G10" s="435"/>
      <c r="H10" s="435"/>
      <c r="I10" s="16"/>
      <c r="J10" s="1"/>
    </row>
    <row r="11" spans="1:13">
      <c r="A11" s="16"/>
      <c r="B11" s="1"/>
      <c r="C11" s="288" t="s">
        <v>10</v>
      </c>
      <c r="D11" s="289">
        <f>H56</f>
        <v>810</v>
      </c>
      <c r="E11" s="436" t="s">
        <v>11</v>
      </c>
      <c r="F11" s="438" t="s">
        <v>181</v>
      </c>
      <c r="G11" s="439"/>
      <c r="H11" s="440"/>
      <c r="I11" s="16"/>
      <c r="J11" s="1"/>
    </row>
    <row r="12" spans="1:13">
      <c r="A12" s="16"/>
      <c r="B12" s="1"/>
      <c r="C12" s="436" t="s">
        <v>12</v>
      </c>
      <c r="D12" s="444"/>
      <c r="E12" s="437"/>
      <c r="F12" s="441"/>
      <c r="G12" s="442"/>
      <c r="H12" s="443"/>
      <c r="I12" s="16"/>
      <c r="J12" s="1"/>
      <c r="K12" s="467" t="s">
        <v>13</v>
      </c>
      <c r="L12" s="468"/>
      <c r="M12" s="468"/>
    </row>
    <row r="13" spans="1:13">
      <c r="A13" s="16"/>
      <c r="B13" s="1"/>
      <c r="C13" s="437"/>
      <c r="D13" s="445"/>
      <c r="E13" s="446" t="s">
        <v>14</v>
      </c>
      <c r="F13" s="399" t="s">
        <v>87</v>
      </c>
      <c r="G13" s="448"/>
      <c r="H13" s="400"/>
      <c r="I13" s="16"/>
      <c r="J13" s="1"/>
      <c r="K13" s="468"/>
      <c r="L13" s="468"/>
      <c r="M13" s="468"/>
    </row>
    <row r="14" spans="1:13">
      <c r="A14" s="16"/>
      <c r="B14" s="1"/>
      <c r="C14" s="288" t="s">
        <v>106</v>
      </c>
      <c r="D14" s="22"/>
      <c r="E14" s="447"/>
      <c r="F14" s="401" t="s">
        <v>88</v>
      </c>
      <c r="G14" s="449"/>
      <c r="H14" s="402"/>
      <c r="I14" s="16"/>
      <c r="J14" s="1"/>
      <c r="K14" s="468"/>
      <c r="L14" s="468"/>
      <c r="M14" s="468"/>
    </row>
    <row r="15" spans="1:13">
      <c r="A15" s="16"/>
      <c r="B15" s="1"/>
      <c r="C15" s="409"/>
      <c r="D15" s="409"/>
      <c r="E15" s="409"/>
      <c r="F15" s="409"/>
      <c r="G15" s="409"/>
      <c r="H15" s="409"/>
      <c r="I15" s="16"/>
      <c r="J15" s="1"/>
    </row>
    <row r="16" spans="1:13">
      <c r="A16" s="16"/>
      <c r="B16" s="1"/>
      <c r="C16" s="450" t="s">
        <v>15</v>
      </c>
      <c r="D16" s="450"/>
      <c r="E16" s="450"/>
      <c r="F16" s="450"/>
      <c r="G16" s="450"/>
      <c r="H16" s="450"/>
      <c r="I16" s="16"/>
      <c r="J16" s="1"/>
    </row>
    <row r="17" spans="1:13" ht="38.25">
      <c r="A17" s="1"/>
      <c r="B17" s="10"/>
      <c r="C17" s="268" t="s">
        <v>16</v>
      </c>
      <c r="D17" s="287" t="s">
        <v>17</v>
      </c>
      <c r="E17" s="451" t="s">
        <v>18</v>
      </c>
      <c r="F17" s="451"/>
      <c r="G17" s="286" t="s">
        <v>19</v>
      </c>
      <c r="H17" s="285" t="s">
        <v>19</v>
      </c>
      <c r="I17" s="16"/>
      <c r="J17" s="1"/>
      <c r="K17" s="467" t="s">
        <v>179</v>
      </c>
      <c r="L17" s="468"/>
      <c r="M17" s="468"/>
    </row>
    <row r="18" spans="1:13">
      <c r="A18" s="1"/>
      <c r="B18" s="10"/>
      <c r="C18" s="26" t="s">
        <v>20</v>
      </c>
      <c r="D18" s="27">
        <v>100</v>
      </c>
      <c r="E18" s="283">
        <f>(D18*1.5/D10)*F10</f>
        <v>150</v>
      </c>
      <c r="F18" s="452"/>
      <c r="G18" s="455"/>
      <c r="H18" s="265">
        <f t="shared" ref="H18:H38" si="0">E18-D18</f>
        <v>50</v>
      </c>
      <c r="I18" s="16"/>
      <c r="J18" s="1"/>
      <c r="K18" s="468"/>
      <c r="L18" s="468"/>
      <c r="M18" s="468"/>
    </row>
    <row r="19" spans="1:13">
      <c r="A19" s="1"/>
      <c r="B19" s="10"/>
      <c r="C19" s="30" t="s">
        <v>21</v>
      </c>
      <c r="D19" s="27">
        <v>100</v>
      </c>
      <c r="E19" s="283">
        <f>(D19*1.5/D10)*F10</f>
        <v>150</v>
      </c>
      <c r="F19" s="453"/>
      <c r="G19" s="456"/>
      <c r="H19" s="265">
        <f t="shared" si="0"/>
        <v>50</v>
      </c>
      <c r="I19" s="16"/>
      <c r="J19" s="1"/>
      <c r="K19" s="468"/>
      <c r="L19" s="468"/>
      <c r="M19" s="468"/>
    </row>
    <row r="20" spans="1:13">
      <c r="A20" s="1"/>
      <c r="B20" s="10"/>
      <c r="C20" s="30" t="s">
        <v>23</v>
      </c>
      <c r="D20" s="27">
        <v>100</v>
      </c>
      <c r="E20" s="283">
        <f>(D20*1.5/D10)*F10</f>
        <v>150</v>
      </c>
      <c r="F20" s="453"/>
      <c r="G20" s="456"/>
      <c r="H20" s="265">
        <f t="shared" si="0"/>
        <v>50</v>
      </c>
      <c r="I20" s="16"/>
      <c r="J20" s="1"/>
      <c r="K20" s="1"/>
      <c r="L20" s="1"/>
      <c r="M20" s="1"/>
    </row>
    <row r="21" spans="1:13">
      <c r="A21" s="1"/>
      <c r="B21" s="10"/>
      <c r="C21" s="30" t="s">
        <v>110</v>
      </c>
      <c r="D21" s="27">
        <v>100</v>
      </c>
      <c r="E21" s="283">
        <f>(D21*1.5/D10)*F10</f>
        <v>150</v>
      </c>
      <c r="F21" s="453"/>
      <c r="G21" s="456"/>
      <c r="H21" s="265">
        <f t="shared" si="0"/>
        <v>50</v>
      </c>
      <c r="I21" s="16"/>
      <c r="J21" s="1"/>
      <c r="K21" s="1"/>
      <c r="L21" s="1"/>
      <c r="M21" s="1"/>
    </row>
    <row r="22" spans="1:13">
      <c r="A22" s="1"/>
      <c r="B22" s="10"/>
      <c r="C22" s="30" t="s">
        <v>29</v>
      </c>
      <c r="D22" s="27">
        <v>100</v>
      </c>
      <c r="E22" s="283">
        <f>(D22*1.5/D10)*F10</f>
        <v>150</v>
      </c>
      <c r="F22" s="453"/>
      <c r="G22" s="456"/>
      <c r="H22" s="265">
        <f t="shared" si="0"/>
        <v>50</v>
      </c>
      <c r="I22" s="16"/>
      <c r="J22" s="1"/>
      <c r="K22" s="1"/>
      <c r="L22" s="1"/>
      <c r="M22" s="1"/>
    </row>
    <row r="23" spans="1:13">
      <c r="A23" s="1"/>
      <c r="B23" s="10"/>
      <c r="C23" s="30" t="s">
        <v>25</v>
      </c>
      <c r="D23" s="27">
        <v>100</v>
      </c>
      <c r="E23" s="283">
        <f>(D23*1.5/D10)*F10</f>
        <v>150</v>
      </c>
      <c r="F23" s="453"/>
      <c r="G23" s="456"/>
      <c r="H23" s="265">
        <f t="shared" si="0"/>
        <v>50</v>
      </c>
      <c r="I23" s="16"/>
      <c r="J23" s="1"/>
      <c r="K23" s="1"/>
      <c r="L23" s="1"/>
      <c r="M23" s="1"/>
    </row>
    <row r="24" spans="1:13">
      <c r="A24" s="1"/>
      <c r="B24" s="10"/>
      <c r="C24" s="31" t="s">
        <v>26</v>
      </c>
      <c r="D24" s="27">
        <v>100</v>
      </c>
      <c r="E24" s="283">
        <f>(D24*1.5/D10)*F10</f>
        <v>150</v>
      </c>
      <c r="F24" s="453"/>
      <c r="G24" s="456"/>
      <c r="H24" s="265">
        <f t="shared" si="0"/>
        <v>50</v>
      </c>
      <c r="I24" s="16"/>
      <c r="J24" s="1"/>
      <c r="K24" s="1"/>
      <c r="L24" s="1"/>
      <c r="M24" s="1"/>
    </row>
    <row r="25" spans="1:13">
      <c r="A25" s="1"/>
      <c r="B25" s="10"/>
      <c r="C25" s="30" t="s">
        <v>27</v>
      </c>
      <c r="D25" s="27">
        <v>100</v>
      </c>
      <c r="E25" s="283">
        <f>(D25*1.5/D10)*F10</f>
        <v>150</v>
      </c>
      <c r="F25" s="453"/>
      <c r="G25" s="456"/>
      <c r="H25" s="265">
        <f t="shared" si="0"/>
        <v>50</v>
      </c>
      <c r="I25" s="16"/>
      <c r="J25" s="1"/>
      <c r="K25" s="1"/>
      <c r="L25" s="1"/>
      <c r="M25" s="1"/>
    </row>
    <row r="26" spans="1:13">
      <c r="A26" s="1"/>
      <c r="B26" s="10"/>
      <c r="C26" s="30" t="s">
        <v>28</v>
      </c>
      <c r="D26" s="27">
        <v>100</v>
      </c>
      <c r="E26" s="283">
        <f>(D26*1.5/D10)*F10</f>
        <v>150</v>
      </c>
      <c r="F26" s="453"/>
      <c r="G26" s="456"/>
      <c r="H26" s="265">
        <f t="shared" si="0"/>
        <v>50</v>
      </c>
      <c r="I26" s="16"/>
      <c r="J26" s="1"/>
      <c r="K26" s="1"/>
      <c r="L26" s="1"/>
      <c r="M26" s="1"/>
    </row>
    <row r="27" spans="1:13">
      <c r="A27" s="1"/>
      <c r="B27" s="10"/>
      <c r="C27" s="30" t="s">
        <v>111</v>
      </c>
      <c r="D27" s="27">
        <v>100</v>
      </c>
      <c r="E27" s="283">
        <f>(D27*1.5/D10)*F10</f>
        <v>150</v>
      </c>
      <c r="F27" s="453"/>
      <c r="G27" s="456"/>
      <c r="H27" s="265">
        <f t="shared" si="0"/>
        <v>50</v>
      </c>
      <c r="I27" s="16"/>
      <c r="J27" s="1"/>
      <c r="K27" s="1"/>
      <c r="L27" s="1"/>
      <c r="M27" s="1"/>
    </row>
    <row r="28" spans="1:13">
      <c r="A28" s="1"/>
      <c r="B28" s="10"/>
      <c r="C28" s="30" t="s">
        <v>30</v>
      </c>
      <c r="D28" s="27">
        <v>100</v>
      </c>
      <c r="E28" s="283">
        <f>(D28*1.5/D10*F10)</f>
        <v>150</v>
      </c>
      <c r="F28" s="453"/>
      <c r="G28" s="456"/>
      <c r="H28" s="265">
        <f t="shared" si="0"/>
        <v>50</v>
      </c>
      <c r="I28" s="16"/>
      <c r="J28" s="1"/>
      <c r="K28" s="1"/>
      <c r="L28" s="1"/>
      <c r="M28" s="1"/>
    </row>
    <row r="29" spans="1:13">
      <c r="A29" s="1"/>
      <c r="B29" s="10"/>
      <c r="C29" s="30" t="s">
        <v>31</v>
      </c>
      <c r="D29" s="27">
        <v>100</v>
      </c>
      <c r="E29" s="283">
        <f>(D29*1.5/D10)*F10</f>
        <v>150</v>
      </c>
      <c r="F29" s="453"/>
      <c r="G29" s="456"/>
      <c r="H29" s="265">
        <f t="shared" si="0"/>
        <v>50</v>
      </c>
      <c r="I29" s="16"/>
      <c r="J29" s="1"/>
      <c r="K29" s="1"/>
      <c r="L29" s="1"/>
      <c r="M29" s="1"/>
    </row>
    <row r="30" spans="1:13">
      <c r="A30" s="1"/>
      <c r="B30" s="10"/>
      <c r="C30" s="30" t="s">
        <v>32</v>
      </c>
      <c r="D30" s="27">
        <v>100</v>
      </c>
      <c r="E30" s="283">
        <f>(D30*1.5/D10)*F10</f>
        <v>150</v>
      </c>
      <c r="F30" s="453"/>
      <c r="G30" s="456"/>
      <c r="H30" s="265">
        <f t="shared" si="0"/>
        <v>50</v>
      </c>
      <c r="I30" s="16"/>
      <c r="J30" s="1"/>
      <c r="K30" s="1"/>
      <c r="L30" s="1"/>
      <c r="M30" s="1"/>
    </row>
    <row r="31" spans="1:13">
      <c r="A31" s="1"/>
      <c r="B31" s="10"/>
      <c r="C31" s="31" t="s">
        <v>33</v>
      </c>
      <c r="D31" s="27">
        <v>100</v>
      </c>
      <c r="E31" s="283">
        <f>(D31*1.5/D10)*F10</f>
        <v>150</v>
      </c>
      <c r="F31" s="453"/>
      <c r="G31" s="456"/>
      <c r="H31" s="265">
        <f t="shared" si="0"/>
        <v>50</v>
      </c>
      <c r="I31" s="16"/>
      <c r="J31" s="32"/>
      <c r="K31" s="1"/>
      <c r="L31" s="1"/>
      <c r="M31" s="1"/>
    </row>
    <row r="32" spans="1:13">
      <c r="A32" s="1"/>
      <c r="B32" s="10"/>
      <c r="C32" s="299" t="s">
        <v>34</v>
      </c>
      <c r="D32" s="298">
        <v>100</v>
      </c>
      <c r="E32" s="297">
        <f>D32</f>
        <v>100</v>
      </c>
      <c r="F32" s="453"/>
      <c r="G32" s="456"/>
      <c r="H32" s="296">
        <f t="shared" si="0"/>
        <v>0</v>
      </c>
      <c r="I32" s="16"/>
      <c r="J32" s="32"/>
      <c r="K32" s="1"/>
      <c r="L32" s="1"/>
      <c r="M32" s="1"/>
    </row>
    <row r="33" spans="1:13">
      <c r="A33" s="1"/>
      <c r="B33" s="10"/>
      <c r="C33" s="299" t="s">
        <v>36</v>
      </c>
      <c r="D33" s="298">
        <v>100</v>
      </c>
      <c r="E33" s="297">
        <f>D33</f>
        <v>100</v>
      </c>
      <c r="F33" s="453"/>
      <c r="G33" s="456"/>
      <c r="H33" s="296">
        <f t="shared" si="0"/>
        <v>0</v>
      </c>
      <c r="I33" s="16"/>
      <c r="J33" s="32"/>
      <c r="K33" s="1"/>
      <c r="L33" s="1"/>
      <c r="M33" s="1"/>
    </row>
    <row r="34" spans="1:13">
      <c r="A34" s="1"/>
      <c r="B34" s="10"/>
      <c r="C34" s="31" t="s">
        <v>37</v>
      </c>
      <c r="D34" s="27">
        <v>100</v>
      </c>
      <c r="E34" s="283">
        <f>(D34*1.5/D10)*F10</f>
        <v>150</v>
      </c>
      <c r="F34" s="453"/>
      <c r="G34" s="456"/>
      <c r="H34" s="265">
        <f t="shared" si="0"/>
        <v>50</v>
      </c>
      <c r="I34" s="16"/>
      <c r="J34" s="1"/>
      <c r="K34" s="1"/>
      <c r="L34" s="1"/>
      <c r="M34" s="1"/>
    </row>
    <row r="35" spans="1:13">
      <c r="A35" s="1"/>
      <c r="B35" s="10"/>
      <c r="C35" s="31" t="s">
        <v>38</v>
      </c>
      <c r="D35" s="27">
        <v>100</v>
      </c>
      <c r="E35" s="283">
        <f>(D35*1.5/D10)*F10</f>
        <v>150</v>
      </c>
      <c r="F35" s="453"/>
      <c r="G35" s="456"/>
      <c r="H35" s="265">
        <f t="shared" si="0"/>
        <v>50</v>
      </c>
      <c r="I35" s="16"/>
      <c r="J35" s="1"/>
      <c r="K35" s="1"/>
      <c r="L35" s="1"/>
      <c r="M35" s="1"/>
    </row>
    <row r="36" spans="1:13">
      <c r="A36" s="1"/>
      <c r="B36" s="10"/>
      <c r="C36" s="31" t="s">
        <v>186</v>
      </c>
      <c r="D36" s="27">
        <v>100</v>
      </c>
      <c r="E36" s="283">
        <f>(D36*2/D10)*F10</f>
        <v>200</v>
      </c>
      <c r="F36" s="453"/>
      <c r="G36" s="456"/>
      <c r="H36" s="265">
        <f t="shared" si="0"/>
        <v>100</v>
      </c>
      <c r="I36" s="16"/>
      <c r="J36" s="1"/>
      <c r="K36" s="1"/>
      <c r="L36" s="1"/>
      <c r="M36" s="1"/>
    </row>
    <row r="37" spans="1:13">
      <c r="A37" s="1"/>
      <c r="B37" s="10"/>
      <c r="C37" s="31" t="s">
        <v>187</v>
      </c>
      <c r="D37" s="27">
        <v>100</v>
      </c>
      <c r="E37" s="283">
        <f>(D36*2/D10)*F10</f>
        <v>200</v>
      </c>
      <c r="F37" s="453"/>
      <c r="G37" s="456"/>
      <c r="H37" s="265">
        <f t="shared" si="0"/>
        <v>100</v>
      </c>
      <c r="I37" s="16"/>
      <c r="J37" s="1"/>
      <c r="K37" s="1"/>
      <c r="L37" s="1"/>
      <c r="M37" s="1"/>
    </row>
    <row r="38" spans="1:13">
      <c r="A38" s="1"/>
      <c r="B38" s="10"/>
      <c r="C38" s="31" t="s">
        <v>213</v>
      </c>
      <c r="D38" s="27">
        <v>100</v>
      </c>
      <c r="E38" s="283">
        <f>(D38*1.5/D10)*F10</f>
        <v>150</v>
      </c>
      <c r="F38" s="453"/>
      <c r="G38" s="456"/>
      <c r="H38" s="265">
        <f t="shared" si="0"/>
        <v>50</v>
      </c>
      <c r="I38" s="16"/>
      <c r="J38" s="1"/>
      <c r="K38" s="1"/>
      <c r="L38" s="1"/>
      <c r="M38" s="1"/>
    </row>
    <row r="39" spans="1:13" ht="17.25">
      <c r="A39" s="1"/>
      <c r="B39" s="10"/>
      <c r="C39" s="282" t="s">
        <v>149</v>
      </c>
      <c r="D39" s="281">
        <f>SUM(D18:D37)</f>
        <v>2000</v>
      </c>
      <c r="E39" s="280">
        <f>SUM(E18:E37)</f>
        <v>3000</v>
      </c>
      <c r="F39" s="454"/>
      <c r="G39" s="457"/>
      <c r="H39" s="279">
        <f>SUM(H18:H38)</f>
        <v>1050</v>
      </c>
      <c r="I39" s="16"/>
      <c r="J39" s="1"/>
      <c r="K39" s="1"/>
      <c r="L39" s="1"/>
      <c r="M39" s="1"/>
    </row>
    <row r="40" spans="1:13">
      <c r="A40" s="1"/>
      <c r="B40" s="10"/>
      <c r="C40" s="433"/>
      <c r="D40" s="433"/>
      <c r="E40" s="433"/>
      <c r="F40" s="433"/>
      <c r="G40" s="433"/>
      <c r="H40" s="433"/>
      <c r="I40" s="16"/>
      <c r="J40" s="1"/>
      <c r="K40" s="1"/>
      <c r="L40" s="1"/>
      <c r="M40" s="295"/>
    </row>
    <row r="41" spans="1:13">
      <c r="A41" s="1"/>
      <c r="B41" s="10"/>
      <c r="C41" s="460" t="s">
        <v>117</v>
      </c>
      <c r="D41" s="460"/>
      <c r="E41" s="460"/>
      <c r="F41" s="460"/>
      <c r="G41" s="460"/>
      <c r="H41" s="460"/>
      <c r="I41" s="16"/>
      <c r="J41" s="1"/>
      <c r="K41" s="1"/>
      <c r="L41" s="1"/>
      <c r="M41" s="1"/>
    </row>
    <row r="42" spans="1:13" ht="28.5">
      <c r="A42" s="1"/>
      <c r="B42" s="10"/>
      <c r="C42" s="268" t="s">
        <v>16</v>
      </c>
      <c r="D42" s="268" t="s">
        <v>171</v>
      </c>
      <c r="E42" s="278" t="s">
        <v>170</v>
      </c>
      <c r="F42" s="278"/>
      <c r="G42" s="278" t="s">
        <v>19</v>
      </c>
      <c r="H42" s="278" t="s">
        <v>46</v>
      </c>
      <c r="I42" s="16"/>
      <c r="J42" s="1"/>
      <c r="K42" s="1"/>
      <c r="L42" s="1"/>
      <c r="M42" s="1"/>
    </row>
    <row r="43" spans="1:13">
      <c r="A43" s="1"/>
      <c r="B43" s="10"/>
      <c r="C43" s="288" t="s">
        <v>186</v>
      </c>
      <c r="D43" s="122">
        <v>100</v>
      </c>
      <c r="E43" s="283">
        <f>D43*2</f>
        <v>200</v>
      </c>
      <c r="F43" s="278"/>
      <c r="G43" s="278"/>
      <c r="H43" s="294">
        <f>E43-D43</f>
        <v>100</v>
      </c>
      <c r="I43" s="16"/>
      <c r="J43" s="1"/>
      <c r="K43" s="1"/>
      <c r="L43" s="1"/>
      <c r="M43" s="1"/>
    </row>
    <row r="44" spans="1:13">
      <c r="A44" s="1"/>
      <c r="B44" s="10"/>
      <c r="C44" s="288" t="s">
        <v>185</v>
      </c>
      <c r="D44" s="122">
        <v>100</v>
      </c>
      <c r="E44" s="283">
        <f>D44*2</f>
        <v>200</v>
      </c>
      <c r="F44" s="278"/>
      <c r="G44" s="278"/>
      <c r="H44" s="294">
        <f>E44-D44</f>
        <v>100</v>
      </c>
      <c r="I44" s="16"/>
      <c r="J44" s="1"/>
      <c r="K44" s="1"/>
      <c r="L44" s="1"/>
      <c r="M44" s="1"/>
    </row>
    <row r="45" spans="1:13">
      <c r="A45" s="1"/>
      <c r="B45" s="10"/>
      <c r="C45" s="302" t="s">
        <v>184</v>
      </c>
      <c r="D45" s="122">
        <v>100</v>
      </c>
      <c r="E45" s="283">
        <f>D45*2</f>
        <v>200</v>
      </c>
      <c r="F45" s="278"/>
      <c r="G45" s="278"/>
      <c r="H45" s="294">
        <f>E45-D45</f>
        <v>100</v>
      </c>
      <c r="I45" s="16"/>
      <c r="J45" s="1"/>
      <c r="K45" s="1"/>
      <c r="L45" s="1"/>
      <c r="M45" s="1"/>
    </row>
    <row r="46" spans="1:13">
      <c r="A46" s="1"/>
      <c r="B46" s="10"/>
      <c r="C46" s="293" t="s">
        <v>183</v>
      </c>
      <c r="D46" s="122">
        <v>100</v>
      </c>
      <c r="E46" s="283">
        <f>D46*2</f>
        <v>200</v>
      </c>
      <c r="F46" s="278"/>
      <c r="G46" s="278"/>
      <c r="H46" s="294">
        <f>E46-D46</f>
        <v>100</v>
      </c>
      <c r="I46" s="16"/>
      <c r="J46" s="1"/>
      <c r="K46" s="1"/>
      <c r="L46" s="1"/>
      <c r="M46" s="1"/>
    </row>
    <row r="47" spans="1:13" ht="15.75">
      <c r="A47" s="1"/>
      <c r="B47" s="10"/>
      <c r="C47" s="277" t="s">
        <v>149</v>
      </c>
      <c r="D47" s="126">
        <f>SUM(D45:D46)</f>
        <v>200</v>
      </c>
      <c r="E47" s="278"/>
      <c r="F47" s="275"/>
      <c r="G47" s="274"/>
      <c r="H47" s="273">
        <f>SUM(H45:H46)</f>
        <v>200</v>
      </c>
      <c r="I47" s="16"/>
      <c r="J47" s="1"/>
      <c r="K47" s="1"/>
      <c r="L47" s="1"/>
      <c r="M47" s="1"/>
    </row>
    <row r="48" spans="1:13" ht="16.5">
      <c r="A48" s="1"/>
      <c r="B48" s="10"/>
      <c r="C48" s="272" t="s">
        <v>169</v>
      </c>
      <c r="D48" s="271">
        <f>(D39+D47)</f>
        <v>2200</v>
      </c>
      <c r="E48" s="59"/>
      <c r="F48" s="60"/>
      <c r="G48" s="270"/>
      <c r="H48" s="59"/>
      <c r="I48" s="16"/>
      <c r="J48" s="1"/>
      <c r="K48" s="1"/>
      <c r="L48" s="1"/>
      <c r="M48" s="1"/>
    </row>
    <row r="49" spans="1:13">
      <c r="A49" s="1"/>
      <c r="B49" s="10"/>
      <c r="C49" s="460" t="s">
        <v>168</v>
      </c>
      <c r="D49" s="460"/>
      <c r="E49" s="460"/>
      <c r="F49" s="460"/>
      <c r="G49" s="460"/>
      <c r="H49" s="460"/>
      <c r="I49" s="16"/>
      <c r="J49" s="1"/>
      <c r="K49" s="1"/>
      <c r="L49" s="1"/>
      <c r="M49" s="1"/>
    </row>
    <row r="50" spans="1:13" ht="28.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149</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61"/>
      <c r="D55" s="461"/>
      <c r="E55" s="461"/>
      <c r="F55" s="245"/>
      <c r="G55" s="248"/>
      <c r="H55" s="247"/>
      <c r="I55" s="16"/>
      <c r="J55" s="1"/>
      <c r="K55" s="1"/>
      <c r="L55" s="1"/>
      <c r="M55" s="1"/>
    </row>
    <row r="56" spans="1:13" ht="17.25">
      <c r="A56" s="1"/>
      <c r="B56" s="10"/>
      <c r="C56" s="464" t="s">
        <v>175</v>
      </c>
      <c r="D56" s="465"/>
      <c r="E56" s="465"/>
      <c r="F56" s="465"/>
      <c r="G56" s="466"/>
      <c r="H56" s="243">
        <f>H39-H47-H53</f>
        <v>810</v>
      </c>
      <c r="I56" s="75"/>
      <c r="J56" s="1"/>
      <c r="K56" s="1"/>
      <c r="L56" s="1"/>
      <c r="M56" s="1"/>
    </row>
    <row r="57" spans="1:13" ht="17.25">
      <c r="A57" s="1"/>
      <c r="B57" s="10"/>
      <c r="C57" s="76"/>
      <c r="D57" s="77"/>
      <c r="E57" s="77"/>
      <c r="F57" s="77"/>
      <c r="G57" s="77"/>
      <c r="H57" s="78"/>
      <c r="I57" s="75"/>
      <c r="J57" s="1"/>
      <c r="K57" s="1"/>
      <c r="L57" s="1"/>
      <c r="M57" s="1"/>
    </row>
    <row r="58" spans="1:13" ht="17.25">
      <c r="A58" s="1"/>
      <c r="B58" s="10"/>
      <c r="C58" s="376" t="s">
        <v>64</v>
      </c>
      <c r="D58" s="377"/>
      <c r="E58" s="377"/>
      <c r="F58" s="377"/>
      <c r="G58" s="377"/>
      <c r="H58" s="378"/>
      <c r="I58" s="75"/>
      <c r="J58" s="1"/>
      <c r="K58" s="1"/>
      <c r="L58" s="1"/>
      <c r="M58" s="1"/>
    </row>
    <row r="59" spans="1:13">
      <c r="A59" s="1"/>
      <c r="B59" s="10"/>
      <c r="C59" s="379" t="s">
        <v>65</v>
      </c>
      <c r="D59" s="380"/>
      <c r="E59" s="380"/>
      <c r="F59" s="380"/>
      <c r="G59" s="380"/>
      <c r="H59" s="381"/>
      <c r="I59" s="75"/>
      <c r="J59" s="1"/>
      <c r="K59" s="1"/>
      <c r="L59" s="1"/>
      <c r="M59" s="1"/>
    </row>
    <row r="60" spans="1:13" ht="15.75" thickBot="1">
      <c r="A60" s="1"/>
      <c r="B60" s="10"/>
      <c r="C60" s="382" t="s">
        <v>66</v>
      </c>
      <c r="D60" s="383"/>
      <c r="E60" s="383"/>
      <c r="F60" s="383"/>
      <c r="G60" s="383"/>
      <c r="H60" s="384"/>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6" t="s">
        <v>73</v>
      </c>
      <c r="D63" s="84"/>
      <c r="E63" s="385"/>
      <c r="F63" s="458"/>
      <c r="G63" s="211"/>
      <c r="H63" s="88"/>
      <c r="I63" s="16"/>
      <c r="J63" s="1"/>
      <c r="K63" s="1"/>
      <c r="L63" s="1"/>
      <c r="M63" s="1"/>
    </row>
    <row r="64" spans="1:13">
      <c r="A64" s="1"/>
      <c r="B64" s="79"/>
      <c r="C64" s="316" t="s">
        <v>126</v>
      </c>
      <c r="D64" s="84"/>
      <c r="E64" s="385"/>
      <c r="F64" s="458"/>
      <c r="G64" s="211"/>
      <c r="H64" s="89"/>
      <c r="I64" s="16"/>
      <c r="J64" s="1"/>
      <c r="K64" s="1"/>
      <c r="L64" s="1"/>
      <c r="M64" s="1"/>
    </row>
    <row r="65" spans="1:13">
      <c r="A65" s="1"/>
      <c r="B65" s="79"/>
      <c r="C65" s="316" t="s">
        <v>127</v>
      </c>
      <c r="D65" s="84"/>
      <c r="E65" s="385"/>
      <c r="F65" s="458"/>
      <c r="G65" s="211"/>
      <c r="H65" s="89"/>
      <c r="I65" s="16"/>
      <c r="J65" s="1"/>
      <c r="K65" s="1"/>
      <c r="L65" s="1"/>
      <c r="M65" s="1"/>
    </row>
    <row r="66" spans="1:13" ht="15.75" thickBot="1">
      <c r="A66" s="16"/>
      <c r="B66" s="8"/>
      <c r="C66" s="317" t="s">
        <v>128</v>
      </c>
      <c r="D66" s="90" t="s">
        <v>208</v>
      </c>
      <c r="E66" s="365" t="str">
        <f>D66</f>
        <v>.…/…./24</v>
      </c>
      <c r="F66" s="459"/>
      <c r="G66" s="212" t="str">
        <f>D66</f>
        <v>.…/…./24</v>
      </c>
      <c r="H66" s="91" t="str">
        <f>D66</f>
        <v>.…/…./24</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C2:I2"/>
    <mergeCell ref="C3:H3"/>
    <mergeCell ref="C4:H4"/>
    <mergeCell ref="C5:H5"/>
    <mergeCell ref="F7:H7"/>
    <mergeCell ref="K7:M9"/>
    <mergeCell ref="F8:H8"/>
    <mergeCell ref="F9:H9"/>
    <mergeCell ref="F10:H10"/>
    <mergeCell ref="F6:H6"/>
    <mergeCell ref="K12:M14"/>
    <mergeCell ref="E13:E14"/>
    <mergeCell ref="F13:H13"/>
    <mergeCell ref="F14:H14"/>
    <mergeCell ref="E11:E12"/>
    <mergeCell ref="F11:H12"/>
    <mergeCell ref="C15:H15"/>
    <mergeCell ref="C16:H16"/>
    <mergeCell ref="E17:F17"/>
    <mergeCell ref="C12:C13"/>
    <mergeCell ref="D12:D13"/>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E248-D359-4CE9-88BB-F6A65B148E90}">
  <sheetPr>
    <tabColor rgb="FFFFFF00"/>
    <pageSetUpPr fitToPage="1"/>
  </sheetPr>
  <dimension ref="A2:Q37"/>
  <sheetViews>
    <sheetView zoomScale="70" zoomScaleNormal="70" workbookViewId="0">
      <selection activeCell="C3" sqref="C3:L3"/>
    </sheetView>
  </sheetViews>
  <sheetFormatPr defaultRowHeight="15"/>
  <cols>
    <col min="2" max="2" width="13.140625" customWidth="1"/>
    <col min="3" max="10" width="18.7109375" customWidth="1"/>
    <col min="11" max="11" width="21.28515625" customWidth="1"/>
    <col min="12" max="12" width="20.140625" bestFit="1" customWidth="1"/>
    <col min="13" max="13" width="16.7109375" customWidth="1"/>
    <col min="14" max="14" width="19.42578125" customWidth="1"/>
    <col min="15" max="15" width="13.7109375" customWidth="1"/>
    <col min="16" max="16" width="10.42578125" customWidth="1"/>
    <col min="17" max="17" width="13.5703125" customWidth="1"/>
    <col min="21" max="21" width="7.42578125" bestFit="1" customWidth="1"/>
  </cols>
  <sheetData>
    <row r="2" spans="1:17" ht="15.75" thickBot="1">
      <c r="B2" s="145"/>
      <c r="C2" s="145"/>
      <c r="D2" s="145"/>
      <c r="E2" s="145"/>
      <c r="F2" s="145"/>
      <c r="G2" s="145"/>
      <c r="H2" s="145"/>
      <c r="I2" s="145"/>
      <c r="J2" s="145"/>
      <c r="K2" s="145"/>
      <c r="L2" s="145"/>
      <c r="M2" s="145"/>
      <c r="N2" s="145"/>
      <c r="O2" s="145"/>
    </row>
    <row r="3" spans="1:17" ht="15.75">
      <c r="A3" s="146"/>
      <c r="B3" s="147" t="s">
        <v>130</v>
      </c>
      <c r="C3" s="580"/>
      <c r="D3" s="581"/>
      <c r="E3" s="581"/>
      <c r="F3" s="581"/>
      <c r="G3" s="581"/>
      <c r="H3" s="581"/>
      <c r="I3" s="581"/>
      <c r="J3" s="581"/>
      <c r="K3" s="581"/>
      <c r="L3" s="582"/>
      <c r="M3" s="583" t="s">
        <v>131</v>
      </c>
      <c r="N3" s="584"/>
      <c r="O3" s="148">
        <v>0.24</v>
      </c>
      <c r="P3" s="149"/>
      <c r="Q3" s="149"/>
    </row>
    <row r="4" spans="1:17" ht="15.75">
      <c r="A4" s="146"/>
      <c r="B4" s="150" t="s">
        <v>132</v>
      </c>
      <c r="C4" s="585"/>
      <c r="D4" s="586"/>
      <c r="E4" s="586"/>
      <c r="F4" s="586"/>
      <c r="G4" s="586"/>
      <c r="H4" s="586"/>
      <c r="I4" s="586"/>
      <c r="J4" s="586"/>
      <c r="K4" s="586"/>
      <c r="L4" s="587"/>
      <c r="M4" s="588" t="s">
        <v>133</v>
      </c>
      <c r="N4" s="589"/>
      <c r="O4" s="151">
        <v>0.02</v>
      </c>
      <c r="P4" s="149"/>
      <c r="Q4" s="149"/>
    </row>
    <row r="5" spans="1:17" ht="15.75">
      <c r="A5" s="146"/>
      <c r="B5" s="150" t="s">
        <v>134</v>
      </c>
      <c r="C5" s="585"/>
      <c r="D5" s="586"/>
      <c r="E5" s="586"/>
      <c r="F5" s="586"/>
      <c r="G5" s="586"/>
      <c r="H5" s="586"/>
      <c r="I5" s="586"/>
      <c r="J5" s="586"/>
      <c r="K5" s="586"/>
      <c r="L5" s="587"/>
      <c r="M5" s="588" t="s">
        <v>135</v>
      </c>
      <c r="N5" s="589"/>
      <c r="O5" s="152">
        <v>6.6E-4</v>
      </c>
      <c r="P5" s="149"/>
      <c r="Q5" s="149"/>
    </row>
    <row r="6" spans="1:17" ht="16.5" thickBot="1">
      <c r="A6" s="146"/>
      <c r="B6" s="153" t="s">
        <v>136</v>
      </c>
      <c r="C6" s="590"/>
      <c r="D6" s="591"/>
      <c r="E6" s="591"/>
      <c r="F6" s="591"/>
      <c r="G6" s="591"/>
      <c r="H6" s="591"/>
      <c r="I6" s="591"/>
      <c r="J6" s="591"/>
      <c r="K6" s="591"/>
      <c r="L6" s="592"/>
      <c r="M6" s="593" t="s">
        <v>137</v>
      </c>
      <c r="N6" s="594"/>
      <c r="O6" s="154">
        <v>45442</v>
      </c>
      <c r="P6" s="149"/>
      <c r="Q6" s="149"/>
    </row>
    <row r="7" spans="1:17" ht="16.5" thickBot="1">
      <c r="A7" s="146"/>
      <c r="B7" s="155"/>
      <c r="C7" s="595" t="s">
        <v>138</v>
      </c>
      <c r="D7" s="595"/>
      <c r="E7" s="595"/>
      <c r="F7" s="595"/>
      <c r="G7" s="595"/>
      <c r="H7" s="595"/>
      <c r="I7" s="595"/>
      <c r="J7" s="595"/>
      <c r="K7" s="595"/>
      <c r="L7" s="596"/>
      <c r="M7" s="597" t="s">
        <v>139</v>
      </c>
      <c r="N7" s="597" t="s">
        <v>140</v>
      </c>
      <c r="O7" s="577" t="s">
        <v>141</v>
      </c>
    </row>
    <row r="8" spans="1:17" ht="16.5" thickBot="1">
      <c r="A8" s="146"/>
      <c r="B8" s="561" t="s">
        <v>142</v>
      </c>
      <c r="C8" s="563" t="s">
        <v>143</v>
      </c>
      <c r="D8" s="564"/>
      <c r="E8" s="565"/>
      <c r="F8" s="566" t="s">
        <v>48</v>
      </c>
      <c r="G8" s="567"/>
      <c r="H8" s="568"/>
      <c r="I8" s="569" t="s">
        <v>47</v>
      </c>
      <c r="J8" s="570"/>
      <c r="K8" s="571"/>
      <c r="L8" s="572" t="s">
        <v>144</v>
      </c>
      <c r="M8" s="598"/>
      <c r="N8" s="598"/>
      <c r="O8" s="578"/>
    </row>
    <row r="9" spans="1:17" ht="32.25" thickBot="1">
      <c r="A9" s="146"/>
      <c r="B9" s="562"/>
      <c r="C9" s="156" t="s">
        <v>145</v>
      </c>
      <c r="D9" s="157" t="s">
        <v>146</v>
      </c>
      <c r="E9" s="158" t="s">
        <v>147</v>
      </c>
      <c r="F9" s="159" t="s">
        <v>148</v>
      </c>
      <c r="G9" s="160" t="s">
        <v>146</v>
      </c>
      <c r="H9" s="161" t="s">
        <v>147</v>
      </c>
      <c r="I9" s="162" t="s">
        <v>148</v>
      </c>
      <c r="J9" s="163" t="s">
        <v>146</v>
      </c>
      <c r="K9" s="164" t="s">
        <v>147</v>
      </c>
      <c r="L9" s="573"/>
      <c r="M9" s="599"/>
      <c r="N9" s="599"/>
      <c r="O9" s="579"/>
    </row>
    <row r="10" spans="1:17" ht="18" thickBot="1">
      <c r="A10" s="146"/>
      <c r="B10" s="165">
        <v>45397</v>
      </c>
      <c r="C10" s="166">
        <v>10</v>
      </c>
      <c r="D10" s="167">
        <v>2</v>
      </c>
      <c r="E10" s="168">
        <f>C10-D10</f>
        <v>8</v>
      </c>
      <c r="F10" s="166">
        <v>3</v>
      </c>
      <c r="G10" s="167">
        <v>1</v>
      </c>
      <c r="H10" s="168">
        <f>F10-G10</f>
        <v>2</v>
      </c>
      <c r="I10" s="166">
        <v>0</v>
      </c>
      <c r="J10" s="167">
        <v>0</v>
      </c>
      <c r="K10" s="169">
        <f>I10-J10</f>
        <v>0</v>
      </c>
      <c r="L10" s="170">
        <f t="shared" ref="L10:L28" si="0">E10+H10+K10</f>
        <v>10</v>
      </c>
      <c r="M10" s="171">
        <f>O$6-B10</f>
        <v>45</v>
      </c>
      <c r="N10" s="172">
        <f>(M10*L10)*O$5</f>
        <v>0.29699999999999999</v>
      </c>
      <c r="O10" s="173">
        <f>N10+L10</f>
        <v>10.297000000000001</v>
      </c>
    </row>
    <row r="11" spans="1:17" ht="18" thickBot="1">
      <c r="A11" s="146"/>
      <c r="B11" s="165"/>
      <c r="C11" s="174"/>
      <c r="D11" s="167"/>
      <c r="E11" s="168">
        <f t="shared" ref="E11:E28" si="1">C11-D11</f>
        <v>0</v>
      </c>
      <c r="F11" s="166"/>
      <c r="G11" s="167"/>
      <c r="H11" s="168">
        <f t="shared" ref="H11:H28" si="2">F11-G11</f>
        <v>0</v>
      </c>
      <c r="I11" s="166"/>
      <c r="J11" s="167"/>
      <c r="K11" s="169">
        <f t="shared" ref="K11:K28" si="3">I11-J11</f>
        <v>0</v>
      </c>
      <c r="L11" s="170">
        <f t="shared" si="0"/>
        <v>0</v>
      </c>
      <c r="M11" s="171">
        <f t="shared" ref="M11:M28" si="4">O$6-B11</f>
        <v>45442</v>
      </c>
      <c r="N11" s="172">
        <f t="shared" ref="N11:N28" si="5">(M11*L11)*O$5</f>
        <v>0</v>
      </c>
      <c r="O11" s="173">
        <f t="shared" ref="O11:O28" si="6">N11+L11</f>
        <v>0</v>
      </c>
    </row>
    <row r="12" spans="1:17" ht="18" thickBot="1">
      <c r="A12" s="146"/>
      <c r="B12" s="165"/>
      <c r="C12" s="174"/>
      <c r="D12" s="167"/>
      <c r="E12" s="168">
        <f t="shared" si="1"/>
        <v>0</v>
      </c>
      <c r="F12" s="166"/>
      <c r="G12" s="167"/>
      <c r="H12" s="168">
        <f t="shared" si="2"/>
        <v>0</v>
      </c>
      <c r="I12" s="166"/>
      <c r="J12" s="167"/>
      <c r="K12" s="169">
        <f t="shared" si="3"/>
        <v>0</v>
      </c>
      <c r="L12" s="170">
        <f t="shared" si="0"/>
        <v>0</v>
      </c>
      <c r="M12" s="171">
        <f t="shared" si="4"/>
        <v>45442</v>
      </c>
      <c r="N12" s="172">
        <f t="shared" si="5"/>
        <v>0</v>
      </c>
      <c r="O12" s="173">
        <f t="shared" si="6"/>
        <v>0</v>
      </c>
    </row>
    <row r="13" spans="1:17" ht="18" thickBot="1">
      <c r="A13" s="146"/>
      <c r="B13" s="165"/>
      <c r="C13" s="174"/>
      <c r="D13" s="167"/>
      <c r="E13" s="168">
        <f t="shared" si="1"/>
        <v>0</v>
      </c>
      <c r="F13" s="166"/>
      <c r="G13" s="167"/>
      <c r="H13" s="168">
        <f t="shared" si="2"/>
        <v>0</v>
      </c>
      <c r="I13" s="166"/>
      <c r="J13" s="167"/>
      <c r="K13" s="169">
        <f t="shared" si="3"/>
        <v>0</v>
      </c>
      <c r="L13" s="170">
        <f t="shared" si="0"/>
        <v>0</v>
      </c>
      <c r="M13" s="171">
        <f t="shared" si="4"/>
        <v>45442</v>
      </c>
      <c r="N13" s="172">
        <f t="shared" si="5"/>
        <v>0</v>
      </c>
      <c r="O13" s="173">
        <f t="shared" si="6"/>
        <v>0</v>
      </c>
    </row>
    <row r="14" spans="1:17" ht="18" thickBot="1">
      <c r="A14" s="146"/>
      <c r="B14" s="165"/>
      <c r="C14" s="174"/>
      <c r="D14" s="167"/>
      <c r="E14" s="168">
        <f t="shared" si="1"/>
        <v>0</v>
      </c>
      <c r="F14" s="166"/>
      <c r="G14" s="167"/>
      <c r="H14" s="168">
        <f t="shared" si="2"/>
        <v>0</v>
      </c>
      <c r="I14" s="166"/>
      <c r="J14" s="167"/>
      <c r="K14" s="169">
        <f t="shared" si="3"/>
        <v>0</v>
      </c>
      <c r="L14" s="170">
        <f t="shared" si="0"/>
        <v>0</v>
      </c>
      <c r="M14" s="171">
        <f t="shared" si="4"/>
        <v>45442</v>
      </c>
      <c r="N14" s="172">
        <f t="shared" si="5"/>
        <v>0</v>
      </c>
      <c r="O14" s="173">
        <f t="shared" si="6"/>
        <v>0</v>
      </c>
    </row>
    <row r="15" spans="1:17" ht="18" thickBot="1">
      <c r="A15" s="146"/>
      <c r="B15" s="165"/>
      <c r="C15" s="174"/>
      <c r="D15" s="167"/>
      <c r="E15" s="168">
        <f t="shared" si="1"/>
        <v>0</v>
      </c>
      <c r="F15" s="166"/>
      <c r="G15" s="167"/>
      <c r="H15" s="168">
        <f t="shared" si="2"/>
        <v>0</v>
      </c>
      <c r="I15" s="166"/>
      <c r="J15" s="167"/>
      <c r="K15" s="169">
        <f t="shared" si="3"/>
        <v>0</v>
      </c>
      <c r="L15" s="170">
        <f t="shared" si="0"/>
        <v>0</v>
      </c>
      <c r="M15" s="171">
        <f t="shared" si="4"/>
        <v>45442</v>
      </c>
      <c r="N15" s="172">
        <f t="shared" si="5"/>
        <v>0</v>
      </c>
      <c r="O15" s="173">
        <f t="shared" si="6"/>
        <v>0</v>
      </c>
    </row>
    <row r="16" spans="1:17" ht="18" thickBot="1">
      <c r="A16" s="146"/>
      <c r="B16" s="165"/>
      <c r="C16" s="174"/>
      <c r="D16" s="167"/>
      <c r="E16" s="168">
        <f t="shared" si="1"/>
        <v>0</v>
      </c>
      <c r="F16" s="166"/>
      <c r="G16" s="167"/>
      <c r="H16" s="168">
        <f t="shared" si="2"/>
        <v>0</v>
      </c>
      <c r="I16" s="166"/>
      <c r="J16" s="167"/>
      <c r="K16" s="169">
        <f t="shared" si="3"/>
        <v>0</v>
      </c>
      <c r="L16" s="170">
        <f t="shared" si="0"/>
        <v>0</v>
      </c>
      <c r="M16" s="171">
        <f t="shared" si="4"/>
        <v>45442</v>
      </c>
      <c r="N16" s="172">
        <f t="shared" si="5"/>
        <v>0</v>
      </c>
      <c r="O16" s="173">
        <f t="shared" si="6"/>
        <v>0</v>
      </c>
    </row>
    <row r="17" spans="1:17" ht="18" thickBot="1">
      <c r="A17" s="146"/>
      <c r="B17" s="165"/>
      <c r="C17" s="174"/>
      <c r="D17" s="167"/>
      <c r="E17" s="168">
        <f t="shared" si="1"/>
        <v>0</v>
      </c>
      <c r="F17" s="166"/>
      <c r="G17" s="167"/>
      <c r="H17" s="168">
        <f t="shared" si="2"/>
        <v>0</v>
      </c>
      <c r="I17" s="166"/>
      <c r="J17" s="167"/>
      <c r="K17" s="169">
        <f t="shared" si="3"/>
        <v>0</v>
      </c>
      <c r="L17" s="170">
        <f t="shared" si="0"/>
        <v>0</v>
      </c>
      <c r="M17" s="171">
        <f t="shared" si="4"/>
        <v>45442</v>
      </c>
      <c r="N17" s="172">
        <f t="shared" si="5"/>
        <v>0</v>
      </c>
      <c r="O17" s="173">
        <f t="shared" si="6"/>
        <v>0</v>
      </c>
    </row>
    <row r="18" spans="1:17" ht="18" thickBot="1">
      <c r="A18" s="146"/>
      <c r="B18" s="165"/>
      <c r="C18" s="174"/>
      <c r="D18" s="167"/>
      <c r="E18" s="168">
        <f t="shared" si="1"/>
        <v>0</v>
      </c>
      <c r="F18" s="166"/>
      <c r="G18" s="167"/>
      <c r="H18" s="168">
        <f t="shared" si="2"/>
        <v>0</v>
      </c>
      <c r="I18" s="166"/>
      <c r="J18" s="167"/>
      <c r="K18" s="169">
        <f t="shared" si="3"/>
        <v>0</v>
      </c>
      <c r="L18" s="170">
        <f t="shared" si="0"/>
        <v>0</v>
      </c>
      <c r="M18" s="171">
        <f t="shared" si="4"/>
        <v>45442</v>
      </c>
      <c r="N18" s="172">
        <f t="shared" si="5"/>
        <v>0</v>
      </c>
      <c r="O18" s="173">
        <f t="shared" si="6"/>
        <v>0</v>
      </c>
    </row>
    <row r="19" spans="1:17" ht="18" thickBot="1">
      <c r="A19" s="146"/>
      <c r="B19" s="165"/>
      <c r="C19" s="174"/>
      <c r="D19" s="167"/>
      <c r="E19" s="168">
        <f t="shared" si="1"/>
        <v>0</v>
      </c>
      <c r="F19" s="166"/>
      <c r="G19" s="167"/>
      <c r="H19" s="168">
        <f t="shared" si="2"/>
        <v>0</v>
      </c>
      <c r="I19" s="166"/>
      <c r="J19" s="167"/>
      <c r="K19" s="169">
        <f t="shared" si="3"/>
        <v>0</v>
      </c>
      <c r="L19" s="170">
        <f t="shared" si="0"/>
        <v>0</v>
      </c>
      <c r="M19" s="171">
        <f t="shared" si="4"/>
        <v>45442</v>
      </c>
      <c r="N19" s="172">
        <f t="shared" si="5"/>
        <v>0</v>
      </c>
      <c r="O19" s="173">
        <f t="shared" si="6"/>
        <v>0</v>
      </c>
    </row>
    <row r="20" spans="1:17" ht="18" thickBot="1">
      <c r="A20" s="146"/>
      <c r="B20" s="165"/>
      <c r="C20" s="174"/>
      <c r="D20" s="167"/>
      <c r="E20" s="168">
        <f t="shared" si="1"/>
        <v>0</v>
      </c>
      <c r="F20" s="166"/>
      <c r="G20" s="167"/>
      <c r="H20" s="168">
        <f t="shared" si="2"/>
        <v>0</v>
      </c>
      <c r="I20" s="166"/>
      <c r="J20" s="167"/>
      <c r="K20" s="169">
        <f t="shared" si="3"/>
        <v>0</v>
      </c>
      <c r="L20" s="170">
        <f t="shared" si="0"/>
        <v>0</v>
      </c>
      <c r="M20" s="171">
        <f t="shared" si="4"/>
        <v>45442</v>
      </c>
      <c r="N20" s="172">
        <f t="shared" si="5"/>
        <v>0</v>
      </c>
      <c r="O20" s="173">
        <f t="shared" si="6"/>
        <v>0</v>
      </c>
    </row>
    <row r="21" spans="1:17" ht="18" thickBot="1">
      <c r="A21" s="146"/>
      <c r="B21" s="165"/>
      <c r="C21" s="174"/>
      <c r="D21" s="167"/>
      <c r="E21" s="168">
        <f t="shared" si="1"/>
        <v>0</v>
      </c>
      <c r="F21" s="166"/>
      <c r="G21" s="167"/>
      <c r="H21" s="168">
        <f t="shared" si="2"/>
        <v>0</v>
      </c>
      <c r="I21" s="166"/>
      <c r="J21" s="167"/>
      <c r="K21" s="169">
        <f t="shared" si="3"/>
        <v>0</v>
      </c>
      <c r="L21" s="170">
        <f t="shared" si="0"/>
        <v>0</v>
      </c>
      <c r="M21" s="171">
        <f t="shared" si="4"/>
        <v>45442</v>
      </c>
      <c r="N21" s="172">
        <f t="shared" si="5"/>
        <v>0</v>
      </c>
      <c r="O21" s="173">
        <f t="shared" si="6"/>
        <v>0</v>
      </c>
    </row>
    <row r="22" spans="1:17" ht="18" thickBot="1">
      <c r="A22" s="146"/>
      <c r="B22" s="165"/>
      <c r="C22" s="174"/>
      <c r="D22" s="167"/>
      <c r="E22" s="168">
        <f t="shared" si="1"/>
        <v>0</v>
      </c>
      <c r="F22" s="166"/>
      <c r="G22" s="167"/>
      <c r="H22" s="168">
        <f t="shared" si="2"/>
        <v>0</v>
      </c>
      <c r="I22" s="166"/>
      <c r="J22" s="167"/>
      <c r="K22" s="169">
        <f t="shared" si="3"/>
        <v>0</v>
      </c>
      <c r="L22" s="170">
        <f t="shared" si="0"/>
        <v>0</v>
      </c>
      <c r="M22" s="171">
        <f t="shared" si="4"/>
        <v>45442</v>
      </c>
      <c r="N22" s="172">
        <f t="shared" si="5"/>
        <v>0</v>
      </c>
      <c r="O22" s="173">
        <f t="shared" si="6"/>
        <v>0</v>
      </c>
    </row>
    <row r="23" spans="1:17" ht="18" thickBot="1">
      <c r="A23" s="146"/>
      <c r="B23" s="165"/>
      <c r="C23" s="174"/>
      <c r="D23" s="167"/>
      <c r="E23" s="168">
        <f t="shared" si="1"/>
        <v>0</v>
      </c>
      <c r="F23" s="166"/>
      <c r="G23" s="167"/>
      <c r="H23" s="168">
        <f t="shared" si="2"/>
        <v>0</v>
      </c>
      <c r="I23" s="166"/>
      <c r="J23" s="167"/>
      <c r="K23" s="169">
        <f t="shared" si="3"/>
        <v>0</v>
      </c>
      <c r="L23" s="170">
        <f t="shared" si="0"/>
        <v>0</v>
      </c>
      <c r="M23" s="171">
        <f t="shared" si="4"/>
        <v>45442</v>
      </c>
      <c r="N23" s="172">
        <f t="shared" si="5"/>
        <v>0</v>
      </c>
      <c r="O23" s="173">
        <f t="shared" si="6"/>
        <v>0</v>
      </c>
    </row>
    <row r="24" spans="1:17" ht="18" thickBot="1">
      <c r="A24" s="146"/>
      <c r="B24" s="165"/>
      <c r="C24" s="174"/>
      <c r="D24" s="167"/>
      <c r="E24" s="168">
        <f t="shared" si="1"/>
        <v>0</v>
      </c>
      <c r="F24" s="166"/>
      <c r="G24" s="167"/>
      <c r="H24" s="168">
        <f t="shared" si="2"/>
        <v>0</v>
      </c>
      <c r="I24" s="166"/>
      <c r="J24" s="167"/>
      <c r="K24" s="169">
        <f t="shared" si="3"/>
        <v>0</v>
      </c>
      <c r="L24" s="170">
        <f t="shared" si="0"/>
        <v>0</v>
      </c>
      <c r="M24" s="171">
        <f t="shared" si="4"/>
        <v>45442</v>
      </c>
      <c r="N24" s="172">
        <f t="shared" si="5"/>
        <v>0</v>
      </c>
      <c r="O24" s="173">
        <f t="shared" si="6"/>
        <v>0</v>
      </c>
    </row>
    <row r="25" spans="1:17" ht="18" thickBot="1">
      <c r="A25" s="146"/>
      <c r="B25" s="165"/>
      <c r="C25" s="174"/>
      <c r="D25" s="167"/>
      <c r="E25" s="168">
        <f t="shared" si="1"/>
        <v>0</v>
      </c>
      <c r="F25" s="166"/>
      <c r="G25" s="167"/>
      <c r="H25" s="168">
        <f t="shared" si="2"/>
        <v>0</v>
      </c>
      <c r="I25" s="166"/>
      <c r="J25" s="167"/>
      <c r="K25" s="169">
        <f t="shared" si="3"/>
        <v>0</v>
      </c>
      <c r="L25" s="170">
        <f t="shared" si="0"/>
        <v>0</v>
      </c>
      <c r="M25" s="171">
        <f t="shared" si="4"/>
        <v>45442</v>
      </c>
      <c r="N25" s="172">
        <f t="shared" si="5"/>
        <v>0</v>
      </c>
      <c r="O25" s="173">
        <f t="shared" si="6"/>
        <v>0</v>
      </c>
    </row>
    <row r="26" spans="1:17" ht="18" thickBot="1">
      <c r="A26" s="146"/>
      <c r="B26" s="165"/>
      <c r="C26" s="174"/>
      <c r="D26" s="167"/>
      <c r="E26" s="168">
        <f t="shared" si="1"/>
        <v>0</v>
      </c>
      <c r="F26" s="166"/>
      <c r="G26" s="167"/>
      <c r="H26" s="168">
        <f t="shared" si="2"/>
        <v>0</v>
      </c>
      <c r="I26" s="166"/>
      <c r="J26" s="167"/>
      <c r="K26" s="169">
        <f t="shared" si="3"/>
        <v>0</v>
      </c>
      <c r="L26" s="170">
        <f t="shared" si="0"/>
        <v>0</v>
      </c>
      <c r="M26" s="171">
        <f t="shared" si="4"/>
        <v>45442</v>
      </c>
      <c r="N26" s="172">
        <f t="shared" si="5"/>
        <v>0</v>
      </c>
      <c r="O26" s="173">
        <f t="shared" si="6"/>
        <v>0</v>
      </c>
    </row>
    <row r="27" spans="1:17" ht="18" thickBot="1">
      <c r="A27" s="146"/>
      <c r="B27" s="165"/>
      <c r="C27" s="174"/>
      <c r="D27" s="167"/>
      <c r="E27" s="168">
        <f t="shared" si="1"/>
        <v>0</v>
      </c>
      <c r="F27" s="166"/>
      <c r="G27" s="167"/>
      <c r="H27" s="168">
        <f t="shared" si="2"/>
        <v>0</v>
      </c>
      <c r="I27" s="166"/>
      <c r="J27" s="167"/>
      <c r="K27" s="169">
        <f t="shared" si="3"/>
        <v>0</v>
      </c>
      <c r="L27" s="170">
        <f t="shared" si="0"/>
        <v>0</v>
      </c>
      <c r="M27" s="171">
        <f t="shared" si="4"/>
        <v>45442</v>
      </c>
      <c r="N27" s="172">
        <f t="shared" si="5"/>
        <v>0</v>
      </c>
      <c r="O27" s="173">
        <f t="shared" si="6"/>
        <v>0</v>
      </c>
    </row>
    <row r="28" spans="1:17" ht="18" thickBot="1">
      <c r="A28" s="146"/>
      <c r="B28" s="175"/>
      <c r="C28" s="176"/>
      <c r="D28" s="177"/>
      <c r="E28" s="178">
        <f t="shared" si="1"/>
        <v>0</v>
      </c>
      <c r="F28" s="179"/>
      <c r="G28" s="177"/>
      <c r="H28" s="178">
        <f t="shared" si="2"/>
        <v>0</v>
      </c>
      <c r="I28" s="179"/>
      <c r="J28" s="177"/>
      <c r="K28" s="180">
        <f t="shared" si="3"/>
        <v>0</v>
      </c>
      <c r="L28" s="170">
        <f t="shared" si="0"/>
        <v>0</v>
      </c>
      <c r="M28" s="181">
        <f t="shared" si="4"/>
        <v>45442</v>
      </c>
      <c r="N28" s="172">
        <f t="shared" si="5"/>
        <v>0</v>
      </c>
      <c r="O28" s="173">
        <f t="shared" si="6"/>
        <v>0</v>
      </c>
    </row>
    <row r="29" spans="1:17" ht="16.5" thickBot="1">
      <c r="A29" s="146"/>
      <c r="B29" s="182" t="s">
        <v>149</v>
      </c>
      <c r="C29" s="183">
        <f t="shared" ref="C29:O29" si="7">SUM(C10:C28)</f>
        <v>10</v>
      </c>
      <c r="D29" s="183">
        <f t="shared" si="7"/>
        <v>2</v>
      </c>
      <c r="E29" s="184">
        <f t="shared" si="7"/>
        <v>8</v>
      </c>
      <c r="F29" s="183">
        <f t="shared" si="7"/>
        <v>3</v>
      </c>
      <c r="G29" s="183">
        <f t="shared" si="7"/>
        <v>1</v>
      </c>
      <c r="H29" s="184">
        <f t="shared" si="7"/>
        <v>2</v>
      </c>
      <c r="I29" s="183">
        <f t="shared" si="7"/>
        <v>0</v>
      </c>
      <c r="J29" s="183">
        <f t="shared" si="7"/>
        <v>0</v>
      </c>
      <c r="K29" s="184">
        <f t="shared" si="7"/>
        <v>0</v>
      </c>
      <c r="L29" s="183">
        <f t="shared" si="7"/>
        <v>10</v>
      </c>
      <c r="M29" s="183">
        <f t="shared" si="7"/>
        <v>818001</v>
      </c>
      <c r="N29" s="183">
        <f t="shared" si="7"/>
        <v>0.29699999999999999</v>
      </c>
      <c r="O29" s="183">
        <f t="shared" si="7"/>
        <v>10.297000000000001</v>
      </c>
    </row>
    <row r="30" spans="1:17" ht="19.5" thickBot="1">
      <c r="B30" s="574" t="s">
        <v>150</v>
      </c>
      <c r="C30" s="575"/>
      <c r="D30" s="576"/>
      <c r="E30" s="574">
        <f>O29-H29-K29</f>
        <v>8.2970000000000006</v>
      </c>
      <c r="F30" s="576"/>
      <c r="G30" s="185"/>
      <c r="H30" s="185"/>
      <c r="I30" s="185"/>
      <c r="J30" s="185"/>
      <c r="K30" s="185"/>
      <c r="L30" s="185"/>
      <c r="M30" s="185"/>
      <c r="N30" s="185"/>
      <c r="O30" s="186"/>
    </row>
    <row r="31" spans="1:17" ht="16.5" thickBot="1">
      <c r="B31" s="187"/>
      <c r="C31" s="187"/>
      <c r="D31" s="187"/>
      <c r="E31" s="187"/>
      <c r="F31" s="187"/>
      <c r="G31" s="187"/>
      <c r="H31" s="187"/>
      <c r="I31" s="187"/>
      <c r="J31" s="187"/>
      <c r="K31" s="187"/>
      <c r="L31" s="187"/>
      <c r="M31" s="187"/>
      <c r="N31" s="187"/>
      <c r="O31" s="187"/>
      <c r="P31" s="187"/>
      <c r="Q31" s="187"/>
    </row>
    <row r="32" spans="1:17" ht="16.5" customHeight="1">
      <c r="B32" s="318"/>
      <c r="C32" s="318"/>
      <c r="D32" s="318"/>
      <c r="E32" s="318"/>
      <c r="F32" s="318"/>
      <c r="G32" s="318"/>
      <c r="H32" s="318"/>
      <c r="I32" s="318"/>
      <c r="J32" s="318"/>
      <c r="K32" s="318"/>
      <c r="L32" s="318"/>
      <c r="M32" s="318"/>
      <c r="N32" s="318"/>
      <c r="O32" s="318"/>
      <c r="P32" s="187"/>
      <c r="Q32" s="187"/>
    </row>
    <row r="33" spans="2:17" ht="34.5" customHeight="1">
      <c r="B33" s="320"/>
      <c r="C33" s="320"/>
      <c r="D33" s="320"/>
      <c r="E33" s="320"/>
      <c r="F33" s="320"/>
      <c r="G33" s="320"/>
      <c r="H33" s="320"/>
      <c r="I33" s="320"/>
      <c r="J33" s="320"/>
      <c r="K33" s="320"/>
      <c r="L33" s="320"/>
      <c r="M33" s="320"/>
      <c r="N33" s="320"/>
      <c r="O33" s="320"/>
      <c r="P33" s="187"/>
      <c r="Q33" s="187"/>
    </row>
    <row r="34" spans="2:17" ht="15.75">
      <c r="B34" s="559" t="s">
        <v>199</v>
      </c>
      <c r="C34" s="560"/>
      <c r="D34" s="188"/>
      <c r="E34" s="559" t="s">
        <v>200</v>
      </c>
      <c r="F34" s="560"/>
      <c r="G34" s="188"/>
      <c r="H34" s="188"/>
      <c r="I34" s="559" t="s">
        <v>201</v>
      </c>
      <c r="J34" s="560"/>
      <c r="K34" s="187"/>
      <c r="L34" s="559" t="s">
        <v>202</v>
      </c>
      <c r="M34" s="560"/>
      <c r="N34" s="188"/>
      <c r="O34" s="187"/>
      <c r="P34" s="187"/>
      <c r="Q34" s="187"/>
    </row>
    <row r="35" spans="2:17" ht="15.75">
      <c r="B35" s="560"/>
      <c r="C35" s="560"/>
      <c r="D35" s="188"/>
      <c r="E35" s="560"/>
      <c r="F35" s="560"/>
      <c r="G35" s="188"/>
      <c r="H35" s="188"/>
      <c r="I35" s="560"/>
      <c r="J35" s="560"/>
      <c r="K35" s="187"/>
      <c r="L35" s="560"/>
      <c r="M35" s="560"/>
      <c r="N35" s="187"/>
      <c r="O35" s="187"/>
      <c r="P35" s="187"/>
      <c r="Q35" s="187"/>
    </row>
    <row r="36" spans="2:17">
      <c r="B36" s="560"/>
      <c r="C36" s="560"/>
      <c r="E36" s="560"/>
      <c r="F36" s="560"/>
      <c r="I36" s="560"/>
      <c r="J36" s="560"/>
      <c r="L36" s="560"/>
      <c r="M36" s="560"/>
    </row>
    <row r="37" spans="2:17">
      <c r="B37" s="560"/>
      <c r="C37" s="560"/>
      <c r="E37" s="560"/>
      <c r="F37" s="560"/>
      <c r="I37" s="560"/>
      <c r="J37" s="560"/>
      <c r="L37" s="560"/>
      <c r="M37" s="560"/>
    </row>
  </sheetData>
  <mergeCells count="23">
    <mergeCell ref="O7:O9"/>
    <mergeCell ref="C3:L3"/>
    <mergeCell ref="M3:N3"/>
    <mergeCell ref="C4:L4"/>
    <mergeCell ref="M4:N4"/>
    <mergeCell ref="C5:L5"/>
    <mergeCell ref="M5:N5"/>
    <mergeCell ref="C6:L6"/>
    <mergeCell ref="M6:N6"/>
    <mergeCell ref="C7:L7"/>
    <mergeCell ref="M7:M9"/>
    <mergeCell ref="N7:N9"/>
    <mergeCell ref="B34:C37"/>
    <mergeCell ref="E34:F37"/>
    <mergeCell ref="I34:J37"/>
    <mergeCell ref="L34:M37"/>
    <mergeCell ref="B8:B9"/>
    <mergeCell ref="C8:E8"/>
    <mergeCell ref="F8:H8"/>
    <mergeCell ref="I8:K8"/>
    <mergeCell ref="L8:L9"/>
    <mergeCell ref="B30:D30"/>
    <mergeCell ref="E30:F30"/>
  </mergeCells>
  <pageMargins left="0.7" right="0.7" top="0.75" bottom="0.75" header="0.3" footer="0.3"/>
  <pageSetup paperSize="9" scale="4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5434 Ücretsiz İzin-İstifa</vt:lpstr>
      <vt:lpstr>5434 AÇIĞA ALINMA</vt:lpstr>
      <vt:lpstr>5434 GERİYE DÖNEN</vt:lpstr>
      <vt:lpstr>5510-5434 Tam Maaş İade</vt:lpstr>
      <vt:lpstr>5510 Ücretsiz İzin-İstifa</vt:lpstr>
      <vt:lpstr>5510 Ücretsiz İzin-istifa-KSN</vt:lpstr>
      <vt:lpstr>5510 SONRASI AÇIĞA ALINMA </vt:lpstr>
      <vt:lpstr>5510 SONRASI GERİYE DÖNEN</vt:lpstr>
      <vt:lpstr>Tek Bir Kalem Borçlandırılması</vt:lpstr>
      <vt:lpstr>TAKSİTLİ ÖDEMELERDE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ISUBU</dc:creator>
  <cp:lastModifiedBy>Tahir Örnek</cp:lastModifiedBy>
  <cp:lastPrinted>2025-02-10T06:48:56Z</cp:lastPrinted>
  <dcterms:created xsi:type="dcterms:W3CDTF">2015-06-05T18:19:34Z</dcterms:created>
  <dcterms:modified xsi:type="dcterms:W3CDTF">2026-02-02T11:21:14Z</dcterms:modified>
</cp:coreProperties>
</file>